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PC-DemocraticServices\Democratic Services Administrator\Meetings\All Meetings 2022-2025 Triennium\Environment Committee\13 June 2024\"/>
    </mc:Choice>
  </mc:AlternateContent>
  <xr:revisionPtr revIDLastSave="0" documentId="8_{4C8D8B29-B3A5-480B-BF8C-9201BBF41CFB}" xr6:coauthVersionLast="47" xr6:coauthVersionMax="47" xr10:uidLastSave="{00000000-0000-0000-0000-000000000000}"/>
  <bookViews>
    <workbookView xWindow="-28920" yWindow="-120" windowWidth="29040" windowHeight="15840" activeTab="1" xr2:uid="{C7454521-C4C3-4E31-84CA-CBF2080F07B7}"/>
  </bookViews>
  <sheets>
    <sheet name="Instructions " sheetId="13" r:id="rId1"/>
    <sheet name="Stocktake Questions" sheetId="1" r:id="rId2"/>
    <sheet name="Tables and Graphs" sheetId="16" r:id="rId3"/>
    <sheet name="River x sections (workings)" sheetId="15" r:id="rId4"/>
    <sheet name="Lists (Do not change)" sheetId="6" r:id="rId5"/>
  </sheets>
  <definedNames>
    <definedName name="_xlnm._FilterDatabase" localSheetId="1" hidden="1">'Stocktake Questions'!$A$1:$AK$45</definedName>
  </definedName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5" l="1"/>
  <c r="E31" i="15"/>
  <c r="E28" i="15"/>
  <c r="E29" i="15"/>
  <c r="E30" i="15"/>
  <c r="E27" i="15"/>
  <c r="D27" i="15"/>
  <c r="R32" i="1"/>
  <c r="AI4" i="1"/>
  <c r="AF4" i="1"/>
  <c r="AI3" i="1"/>
  <c r="AF3" i="1"/>
  <c r="AG38" i="1"/>
  <c r="D28" i="15"/>
  <c r="D29" i="15"/>
  <c r="D30" i="15"/>
  <c r="C24" i="15"/>
  <c r="AF17" i="1"/>
  <c r="AI17" i="1" s="1"/>
  <c r="AI16" i="1"/>
  <c r="AF12" i="1" l="1"/>
  <c r="AF13" i="1"/>
  <c r="AF11" i="1"/>
  <c r="AF45" i="1"/>
  <c r="AH42" i="1"/>
  <c r="AF42" i="1" s="1"/>
  <c r="AG44" i="1"/>
  <c r="AF44" i="1" s="1"/>
  <c r="AH43" i="1"/>
  <c r="AG43" i="1"/>
  <c r="AH41" i="1"/>
  <c r="AG41" i="1"/>
  <c r="AH40" i="1"/>
  <c r="AG40" i="1"/>
  <c r="AF40" i="1" l="1"/>
  <c r="AF43" i="1"/>
  <c r="AF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Tamsin Mitchell</author>
    <author>Darien Kissick</author>
    <author>Rob Masters</author>
  </authors>
  <commentList>
    <comment ref="V5" authorId="0" shapeId="0" xr:uid="{CAA59164-07D3-4182-BC92-A95F3EAC1449}">
      <text>
        <r>
          <rPr>
            <b/>
            <sz val="9"/>
            <color indexed="81"/>
            <rFont val="Tahoma"/>
            <family val="2"/>
          </rPr>
          <t>Tamsin Mitchell:</t>
        </r>
        <r>
          <rPr>
            <sz val="9"/>
            <color indexed="81"/>
            <rFont val="Tahoma"/>
            <family val="2"/>
          </rPr>
          <t xml:space="preserve">
3  sites frp, Airshed Monitoring. Lower Hutt, Upper Hutt, Wainuiomata
</t>
        </r>
      </text>
    </comment>
    <comment ref="Y5" authorId="0" shapeId="0" xr:uid="{2A254654-ADEC-43DE-88F6-E0CD6F7D138E}">
      <text>
        <r>
          <rPr>
            <b/>
            <sz val="9"/>
            <color indexed="81"/>
            <rFont val="Tahoma"/>
            <family val="2"/>
          </rPr>
          <t>Tamsin Mitchell:</t>
        </r>
        <r>
          <rPr>
            <sz val="9"/>
            <color indexed="81"/>
            <rFont val="Tahoma"/>
            <family val="2"/>
          </rPr>
          <t xml:space="preserve">
1 site from Airshed Monitoring Masterton West (note Masterton East site closed in 2023)
</t>
        </r>
      </text>
    </comment>
    <comment ref="V6" authorId="0" shapeId="0" xr:uid="{1C0C81C9-B103-483A-ACEF-9961773E1331}">
      <text>
        <r>
          <rPr>
            <b/>
            <sz val="9"/>
            <color indexed="81"/>
            <rFont val="Tahoma"/>
            <family val="2"/>
          </rPr>
          <t>Tamsin Mitchell:</t>
        </r>
        <r>
          <rPr>
            <sz val="9"/>
            <color indexed="81"/>
            <rFont val="Tahoma"/>
            <family val="2"/>
          </rPr>
          <t xml:space="preserve">
1 site from Airhsed Monitoring. Wellington Central
</t>
        </r>
      </text>
    </comment>
    <comment ref="AF7" authorId="1" shapeId="0" xr:uid="{A4D24B6B-15B5-4D6D-9DD5-684783F9A576}">
      <text>
        <r>
          <rPr>
            <b/>
            <sz val="9"/>
            <color indexed="81"/>
            <rFont val="Tahoma"/>
            <family val="2"/>
          </rPr>
          <t>Darien Kissick:</t>
        </r>
        <r>
          <rPr>
            <sz val="9"/>
            <color indexed="81"/>
            <rFont val="Tahoma"/>
            <family val="2"/>
          </rPr>
          <t xml:space="preserve">
included 15k to cover comms budget</t>
        </r>
      </text>
    </comment>
    <comment ref="Y33" authorId="2" shapeId="0" xr:uid="{AF700B12-2FE6-40E1-A436-BF271734B7FD}">
      <text>
        <r>
          <rPr>
            <b/>
            <sz val="9"/>
            <color indexed="81"/>
            <rFont val="Tahoma"/>
            <family val="2"/>
          </rPr>
          <t>Rob Masters:</t>
        </r>
        <r>
          <rPr>
            <sz val="9"/>
            <color indexed="81"/>
            <rFont val="Tahoma"/>
            <family val="2"/>
          </rPr>
          <t xml:space="preserve">
</t>
        </r>
      </text>
    </comment>
    <comment ref="Y34" authorId="2" shapeId="0" xr:uid="{07E5530D-5625-44A4-AC7C-D71BA6521065}">
      <text>
        <r>
          <rPr>
            <b/>
            <sz val="9"/>
            <color indexed="81"/>
            <rFont val="Tahoma"/>
            <family val="2"/>
          </rPr>
          <t>Rob Masters:</t>
        </r>
        <r>
          <rPr>
            <sz val="9"/>
            <color indexed="81"/>
            <rFont val="Tahoma"/>
            <family val="2"/>
          </rPr>
          <t xml:space="preserve">
various site but all around WaiMo
</t>
        </r>
      </text>
    </comment>
  </commentList>
</comments>
</file>

<file path=xl/sharedStrings.xml><?xml version="1.0" encoding="utf-8"?>
<sst xmlns="http://schemas.openxmlformats.org/spreadsheetml/2006/main" count="1171" uniqueCount="429">
  <si>
    <t>Name of Work Programme</t>
  </si>
  <si>
    <t>Domain (Please use drop down list)</t>
  </si>
  <si>
    <t>Discipline  (Please use drop down list)</t>
  </si>
  <si>
    <t>Is this an integrated programme with multiple disciplines (e.g. Terrestrial and aquatic ecology and/or catchment based programme)</t>
  </si>
  <si>
    <t>Please state the disciplines for intergated or catchment based programmes.</t>
  </si>
  <si>
    <t>What is the  purpose of the programme (Please use drop down list)</t>
  </si>
  <si>
    <t>What is an second additional  purpose of the programme (Please use drop down list)</t>
  </si>
  <si>
    <t>What is an third additional purpose of the programme  (Please use drop down list)</t>
  </si>
  <si>
    <t>Other please state</t>
  </si>
  <si>
    <t>Who is the secondary additional  internal team or external organisation that uses the monitoring data or information</t>
  </si>
  <si>
    <t>Any additional  internal teams or external organisation that uses the monitoring data or information</t>
  </si>
  <si>
    <t>Monitoring type (Please use drop down list)</t>
  </si>
  <si>
    <t>What is the  spatial context of the  programme  (Please use drop down list)</t>
  </si>
  <si>
    <t>Please state the total number of sites in the programme</t>
  </si>
  <si>
    <t>Frequency of data collection  (Please use drop down list)</t>
  </si>
  <si>
    <t>Please state the number of  sites in Te Whanganui-a-Tara  Whaitua (Refer to map or GIS layers for context.  If none then put "0")</t>
  </si>
  <si>
    <t>Please state the number of  sites in Kapiti Whaitua (Refer to map or GIS layers for context.  If none then put "0")</t>
  </si>
  <si>
    <t>Please state the number  of sites in Te Awarua - o - Porirua Whaitua (Refer to map or GIS layers for context.  If none then put "0")</t>
  </si>
  <si>
    <t>Please state the number of sites in Ruamāhanga  Whaitua (Refer to map or GIS layers for context.  If none then put "0")</t>
  </si>
  <si>
    <t>Please state the number of sites in the Wairarapa Coast Whaitua (Refer to map or GIS layers for context.  If none then put "0")</t>
  </si>
  <si>
    <t>How many FTEs are needed to deliver the programme</t>
  </si>
  <si>
    <t xml:space="preserve">What is the total available budget available for the programme (Use 2023/2024 or average annual for multi year programmes) </t>
  </si>
  <si>
    <t xml:space="preserve">What was your personnel OPEX spend to deliver the programme (Use 2023/2024 or average annual for multi year programmes) </t>
  </si>
  <si>
    <t xml:space="preserve">What was your consultant OPEX spend to deliver the programme (Use 2023/2024 or average annual for multi year programmes) </t>
  </si>
  <si>
    <t xml:space="preserve">What was your materials OPEX spend to deliver the programme (Use 2023/2024 or average annual for multi year programmes) </t>
  </si>
  <si>
    <t xml:space="preserve">What is the CAPEX to deliver the programme (Use 2023/2024 or average annual for multi year programmes that change) </t>
  </si>
  <si>
    <t>FTE and cost comments</t>
  </si>
  <si>
    <t>Completed by</t>
  </si>
  <si>
    <t xml:space="preserve">Urban air quality and emissions </t>
  </si>
  <si>
    <t>Air</t>
  </si>
  <si>
    <t>Air Quality</t>
  </si>
  <si>
    <t xml:space="preserve">No </t>
  </si>
  <si>
    <t>Regional State of State of Environment (i.e. Section 35 RMA)</t>
  </si>
  <si>
    <t>RMA Regional Policy Statement</t>
  </si>
  <si>
    <t>Other - please state in column "I"</t>
  </si>
  <si>
    <t xml:space="preserve">Environmental Regulation
NES AQ compliance monitoring Masterton and Carterton </t>
  </si>
  <si>
    <t xml:space="preserve">Policy </t>
  </si>
  <si>
    <t>Regulation - Consents and compliance</t>
  </si>
  <si>
    <t>LAWA, National domain reporting</t>
  </si>
  <si>
    <t>Surveillance</t>
  </si>
  <si>
    <t xml:space="preserve">Compliance </t>
  </si>
  <si>
    <t>Site based</t>
  </si>
  <si>
    <t>Site based  - Upper Hutt, Lower Hutt (also uses data from Welllington Central, Masterton West and Wainiomata)</t>
  </si>
  <si>
    <t>5 minutes</t>
  </si>
  <si>
    <t>X2 Upper hutt and lower hutt stations but draws on data from Willis St, Masterton and Wainuiomaata</t>
  </si>
  <si>
    <t xml:space="preserve">Adequate </t>
  </si>
  <si>
    <t xml:space="preserve"> Rob Masters </t>
  </si>
  <si>
    <t>Monitoring - Land,  ecosystems and air</t>
  </si>
  <si>
    <t xml:space="preserve"> Darren Li </t>
  </si>
  <si>
    <t>Knowledge - Land, air and climate</t>
  </si>
  <si>
    <t>GW web page</t>
  </si>
  <si>
    <t>Regional Sector Web Reporting - LAWA</t>
  </si>
  <si>
    <t>Consultant opex building and leases maintenance</t>
  </si>
  <si>
    <t xml:space="preserve">Public transport emissions and air quality projects </t>
  </si>
  <si>
    <t>Regional Public Transport Plan</t>
  </si>
  <si>
    <t>Corporate Strategy</t>
  </si>
  <si>
    <t>Evaluating impact of bus electrification co-benefits for air quality and health</t>
  </si>
  <si>
    <t>Metlink</t>
  </si>
  <si>
    <t>Effectiveness and Evalution</t>
  </si>
  <si>
    <t>Targeted Investigations</t>
  </si>
  <si>
    <t>Site based - Manners St &amp; Golden Mile transport corridor</t>
  </si>
  <si>
    <t xml:space="preserve">X1  Manners Street black carbon + 3 tube sites
Various averaged timed measurements ranging from 5 minute intervals upto monthly </t>
  </si>
  <si>
    <t>Technical report</t>
  </si>
  <si>
    <t xml:space="preserve">24,434 plus 12,000 from Metlink </t>
  </si>
  <si>
    <t xml:space="preserve">Regional Transport trends in traffic-related air pollution </t>
  </si>
  <si>
    <t>Regional Land Transport</t>
  </si>
  <si>
    <t xml:space="preserve">Contributes to national programme </t>
  </si>
  <si>
    <t>Other (please state in column "m")</t>
  </si>
  <si>
    <t xml:space="preserve">Regional Transport Planners </t>
  </si>
  <si>
    <t>Monitoring zones, ie roadside, urban background and special (targeted for evaluation) throughout the region</t>
  </si>
  <si>
    <t>Monthly</t>
  </si>
  <si>
    <t>X1 Manners St + 30 tube sites</t>
  </si>
  <si>
    <t>146,604 plus 25,000 from Regional Transport</t>
  </si>
  <si>
    <t>Home heating air pollution</t>
  </si>
  <si>
    <t>RMA Regional Natural Resources Plan</t>
  </si>
  <si>
    <t xml:space="preserve">Supports Territorial Authories </t>
  </si>
  <si>
    <t xml:space="preserve">Airshed and Site based - Wainuiomata reference, Masterton, Upper Hutt site </t>
  </si>
  <si>
    <t>X3 - Masterton, Wainuiomata and carterton every three years</t>
  </si>
  <si>
    <t>Climate change and air pollutant interactions</t>
  </si>
  <si>
    <t>Supports Territorial Authorities
Contributes to CRI research linking monitoring of GHG and air pollutants to determine urban carbon footprints to verify emission inventories and for informing behaviour change</t>
  </si>
  <si>
    <t>Corporate</t>
  </si>
  <si>
    <t xml:space="preserve">GNS </t>
  </si>
  <si>
    <t>Targeted Investigation</t>
  </si>
  <si>
    <t>Supporting research</t>
  </si>
  <si>
    <t xml:space="preserve">Site based - Wellington Central reference site </t>
  </si>
  <si>
    <t>Recreational Water Quality Monitoring</t>
  </si>
  <si>
    <t>Freshwater</t>
  </si>
  <si>
    <t xml:space="preserve">Coast water quality and ecology  </t>
  </si>
  <si>
    <t>Also include freshwater sites</t>
  </si>
  <si>
    <t>Sector Reporting (e.g., LAWA)</t>
  </si>
  <si>
    <t>National Policy Statement (e.g., NPS-FM)</t>
  </si>
  <si>
    <t>Health Act</t>
  </si>
  <si>
    <t>Primary: public (via LAWA); Secondary: Territorial Authorities/Wellington Water, Additional: Policy, Catchment (RECWQ Whaitua target setting)</t>
  </si>
  <si>
    <t>Regional and Whaitua</t>
  </si>
  <si>
    <t>Variable</t>
  </si>
  <si>
    <t>Bathing season (Nov-Mar): largely weekly
Winter: some sites fortnightly (incl. monthly tier1 toxic algae sites)
Note: not all sites are measured annually, sampling at some sites can be added in a given year (+/- 3 sites)</t>
  </si>
  <si>
    <t xml:space="preserve"> Penny Fairbrother </t>
  </si>
  <si>
    <t>Monitoring - Water</t>
  </si>
  <si>
    <t xml:space="preserve"> Darien Kissick </t>
  </si>
  <si>
    <t>Knowledge - Water</t>
  </si>
  <si>
    <t>None</t>
  </si>
  <si>
    <t>GW Live Data Viewer</t>
  </si>
  <si>
    <t xml:space="preserve">Does not include parters time. FTE time concentrated over summer. </t>
  </si>
  <si>
    <t>groundwater quality SOE monitoring</t>
  </si>
  <si>
    <t>Groundwater Quality</t>
  </si>
  <si>
    <t>Regional State of Environment (i.e. Section 35 RMA)</t>
  </si>
  <si>
    <t>Regional only</t>
  </si>
  <si>
    <t>2-3 Monthly</t>
  </si>
  <si>
    <t>13 sites sampled annually and 10 sites sampled three-yearly</t>
  </si>
  <si>
    <t xml:space="preserve"> Rob Van Der Raaij </t>
  </si>
  <si>
    <t xml:space="preserve"> David McQueen </t>
  </si>
  <si>
    <t>Monitoring - Water resilience</t>
  </si>
  <si>
    <t>groundwater level manual monitoring</t>
  </si>
  <si>
    <t>Hydrology</t>
  </si>
  <si>
    <t>monthly manual monitored sites ceased 2020 due to covid,  sites need reinstating</t>
  </si>
  <si>
    <t xml:space="preserve"> Lindsay Annear </t>
  </si>
  <si>
    <t>groundwater level automatic monitoring</t>
  </si>
  <si>
    <t>Wellington Water</t>
  </si>
  <si>
    <t>15 Minutes</t>
  </si>
  <si>
    <t xml:space="preserve"> Phil Hall </t>
  </si>
  <si>
    <t>Presentation</t>
  </si>
  <si>
    <t>Parkvale groundwater quality study</t>
  </si>
  <si>
    <t>Catchment Planning including Whaitua Development</t>
  </si>
  <si>
    <t>Community Knowledge and Citizen Science</t>
  </si>
  <si>
    <t>Catchment</t>
  </si>
  <si>
    <t>Community Groups</t>
  </si>
  <si>
    <t>Whaitua only</t>
  </si>
  <si>
    <t>Good</t>
  </si>
  <si>
    <t>Riversdale groundwater quality study</t>
  </si>
  <si>
    <t>3-4 intermittent sampling rounds over one year</t>
  </si>
  <si>
    <t>Amanda Valois</t>
  </si>
  <si>
    <t>Riversdale surface water quality study</t>
  </si>
  <si>
    <t xml:space="preserve">All AQ financial data has been ratio'd across the various programmes but theyre not really managedd in this way in reality. theyre rough costs of what we think we spend on them based on time. </t>
  </si>
  <si>
    <t>Hutt aquifer saline intrusion monitoring</t>
  </si>
  <si>
    <t>Compliance</t>
  </si>
  <si>
    <t>this is a subset of groundwater level monitoring but includes additional monitored parameters</t>
  </si>
  <si>
    <t>Comes out of automatic GW monitoring financials</t>
  </si>
  <si>
    <t xml:space="preserve">Wellington Water Ltd Hydrology </t>
  </si>
  <si>
    <t>Flood Risk and Hazard Assessment</t>
  </si>
  <si>
    <t>MetService forecasting - ingest real time data to improve event forecasting</t>
  </si>
  <si>
    <t>Flood Operations</t>
  </si>
  <si>
    <t>covers 4 individual cilty councils</t>
  </si>
  <si>
    <t>All rain gauges</t>
  </si>
  <si>
    <t xml:space="preserve"> Braden Crocker </t>
  </si>
  <si>
    <t>Monitoring - Data</t>
  </si>
  <si>
    <t xml:space="preserve">Surface water and Climate monitoring </t>
  </si>
  <si>
    <t xml:space="preserve">20 mixed sites in Te Whanganui, 3 rainfall and SW in Kapiti, 4 rainfall and SW in Porirua, 38 rainfall and SW in Ruamahanga, 1 SW in Wairarapa coast. </t>
  </si>
  <si>
    <t>Flood Warning</t>
  </si>
  <si>
    <t>Regional Flood Management/Emergency response</t>
  </si>
  <si>
    <t>Flood Incident Management Team (Knowledge Water)</t>
  </si>
  <si>
    <t>Targetted</t>
  </si>
  <si>
    <t>Recative</t>
  </si>
  <si>
    <t>Flood event/alarm trigger based. 
6 Rainfall and 6 SW in Te Whanganui, 9 rinfall and 5 SW in Kapiti, 2 Rainfall and 1 SW in Porirua, 35 rainfall and SW in Ruamahanga, 2 rainfall in wairarapa coast</t>
  </si>
  <si>
    <t xml:space="preserve">Poor </t>
  </si>
  <si>
    <t xml:space="preserve"> Andy Brown </t>
  </si>
  <si>
    <t>Other (Use column "AN")</t>
  </si>
  <si>
    <t>Hydrotel</t>
  </si>
  <si>
    <t>River Bed Level Surveys</t>
  </si>
  <si>
    <t>Annual</t>
  </si>
  <si>
    <t>5-yearly</t>
  </si>
  <si>
    <t xml:space="preserve"> Alexander Brotherston </t>
  </si>
  <si>
    <t>GIS mapping / LIDAR Survey</t>
  </si>
  <si>
    <t>Barry Lynch</t>
  </si>
  <si>
    <t>Lake Water Quality and Ecology</t>
  </si>
  <si>
    <t>Lake water quality and ecology</t>
  </si>
  <si>
    <t>Natural Resources Plan sets objectives for our lakes in addition to the NPS (But maybe it is ulimately covered there)</t>
  </si>
  <si>
    <t>Other ( use column "o")</t>
  </si>
  <si>
    <t>A mixture of Surveillance and Targeted Investigations</t>
  </si>
  <si>
    <t>Monthly monitoring for water quality. Every 3-5 years for LakeSPI (aquatic plants). Water quality and LakeSPI sites dont necessarily align. The total of 13 sites includes a combination of sites that are water quality only and LakeSPI only. One day we hope to do both at all lakes.</t>
  </si>
  <si>
    <t xml:space="preserve"> Alton Perrie </t>
  </si>
  <si>
    <t>GW web reporting is the primary repotng method but the drop down isnt working</t>
  </si>
  <si>
    <t xml:space="preserve">Have been overspending budget here for the last couple of years. Some costsshared with other river monitoring. </t>
  </si>
  <si>
    <t>Lake Wairarapa contact recreation investigation</t>
  </si>
  <si>
    <t>This is a big knowledge gap for us. we dont know if Lake Wairarapa is suitable for swimming in and there is reasonable public interest around whether it is or not</t>
  </si>
  <si>
    <t>In the investigation phase, K&amp;I primary user for now. Wairarapa Moana Coordination/Governance groups would also have interest in data.</t>
  </si>
  <si>
    <t>Weekly during bathing season (Dec-Mar)</t>
  </si>
  <si>
    <t xml:space="preserve"> Ashley Alberto </t>
  </si>
  <si>
    <t xml:space="preserve">Funded with recreational water quality budget. </t>
  </si>
  <si>
    <t>Lake Wairarapa monitoring buoy</t>
  </si>
  <si>
    <t>Funded via Lakes budget and Targeted budget</t>
  </si>
  <si>
    <t>River Water Quality and Ecology Programme</t>
  </si>
  <si>
    <t>River water quality and ecology</t>
  </si>
  <si>
    <t>City/District Council</t>
  </si>
  <si>
    <t>Not all attributes are sampled at all sites every year. Some attributes are sampled annually</t>
  </si>
  <si>
    <t xml:space="preserve"> Bram Mulling </t>
  </si>
  <si>
    <t xml:space="preserve"> Shyam Morar </t>
  </si>
  <si>
    <t>Consultant or contractor</t>
  </si>
  <si>
    <t>Catchment Community Monitoring</t>
  </si>
  <si>
    <t>Yes</t>
  </si>
  <si>
    <t>Land Management Programs</t>
  </si>
  <si>
    <t xml:space="preserve"> Amanda Valois </t>
  </si>
  <si>
    <t>Other (use next column )</t>
  </si>
  <si>
    <t>Didymo Survellience Programme</t>
  </si>
  <si>
    <t>Pest Management Programs</t>
  </si>
  <si>
    <t>Biosecurity rather than pest management</t>
  </si>
  <si>
    <t>MPI</t>
  </si>
  <si>
    <t>Covers three Whaitua</t>
  </si>
  <si>
    <t>MPI webpage</t>
  </si>
  <si>
    <t>Porirua Sediment Monitoring Programme</t>
  </si>
  <si>
    <t xml:space="preserve"> Wendy Purdon </t>
  </si>
  <si>
    <t>Small Streams/Rivers targeted investigations (Water Quantity)</t>
  </si>
  <si>
    <t xml:space="preserve"> Mike Thompson </t>
  </si>
  <si>
    <t xml:space="preserve"> Matthew Rowland </t>
  </si>
  <si>
    <t>Council report</t>
  </si>
  <si>
    <t xml:space="preserve">Don't know. Loosely assigned about $40,000 in team budget but max SW Hydrology Science budget is $147,000 so up to that I guess.  </t>
  </si>
  <si>
    <t>DO monitoring in Kapiti with mana whenua</t>
  </si>
  <si>
    <t>Main purpose was to fill info gaps for dissolved oxygen and identify baseline states so the Whaiuta can set targets</t>
  </si>
  <si>
    <t>Primary user is Kapiti whaitua committee</t>
  </si>
  <si>
    <t xml:space="preserve">One-off monitoring by our iwi partners with us supporting </t>
  </si>
  <si>
    <t>Continuous for DO monitoring - note that there was also some one-off assessments done (i.e. habitat) and weekly WQ at sleected sites</t>
  </si>
  <si>
    <t xml:space="preserve"> Other ( use next column )</t>
  </si>
  <si>
    <t>Knowledge - Evaluation and insights</t>
  </si>
  <si>
    <t>Likely to do a series of info sheets (1 per site) and may also turn into a Story Map or something</t>
  </si>
  <si>
    <t>Does not include mana whenua time</t>
  </si>
  <si>
    <t>Regional Soil Quality Monitoring programme</t>
  </si>
  <si>
    <t>Land</t>
  </si>
  <si>
    <t>Soil Quality</t>
  </si>
  <si>
    <t>Environmental Reporting Act</t>
  </si>
  <si>
    <t>Strategy and Planning</t>
  </si>
  <si>
    <t>Manaaki Whenua -Landcare Research, Stats NZ</t>
  </si>
  <si>
    <t>Approximately 23 sites per year with a 4-10 year repeat period</t>
  </si>
  <si>
    <t xml:space="preserve"> Barry Lynch </t>
  </si>
  <si>
    <t>Tier 1 - Terrestrial Ecology monitoring</t>
  </si>
  <si>
    <t>Terrestrial Ecology</t>
  </si>
  <si>
    <t>Biosecurity - Plant and Pest Animals</t>
  </si>
  <si>
    <t>Environment Restoration</t>
  </si>
  <si>
    <t>Five Yearly</t>
  </si>
  <si>
    <t xml:space="preserve"> Barrett Pistoll </t>
  </si>
  <si>
    <t xml:space="preserve"> Roger Uys </t>
  </si>
  <si>
    <t>FTE includes casual staff</t>
  </si>
  <si>
    <t>Tier 2 - Forest Health monitoring</t>
  </si>
  <si>
    <t>Biodiversity Programs (e.g., KNE)</t>
  </si>
  <si>
    <t>86 sites in the total network; 56 of these are monitored primarily for this programme - the rest are leveraged from the Tier 1 network</t>
  </si>
  <si>
    <t>Tier 2 - Duneland Health monitoring</t>
  </si>
  <si>
    <t>Braden Crocker</t>
  </si>
  <si>
    <t xml:space="preserve">Tier 3 - Coastal (inc WCC coast) and river (inc FloPro river reaches) bird counts </t>
  </si>
  <si>
    <t xml:space="preserve">National Policy Statement (e.g., NPS-FM) &amp; Flood protection reporting </t>
  </si>
  <si>
    <t xml:space="preserve">regional when packaged up all together but also eported at FloProtection site level and WCC coastline for end users/funders. </t>
  </si>
  <si>
    <t>Five years</t>
  </si>
  <si>
    <t xml:space="preserve">The coastal bird survey is conducted as a continuous transect along the entire coast, broken into 1km sections. We have showin this as 1 site per whaitua. 
Rivers are transects within identified important reaches. im just counting the reach here not each transect.   </t>
  </si>
  <si>
    <t xml:space="preserve"> Dougall Gordon </t>
  </si>
  <si>
    <t xml:space="preserve">some revenue gained from FloPro and WCC </t>
  </si>
  <si>
    <t>Tier 3 - Lizard monitoring @ Baring Head</t>
  </si>
  <si>
    <t xml:space="preserve">Management outcome monitoring </t>
  </si>
  <si>
    <t xml:space="preserve">Parks Strategy and Planning </t>
  </si>
  <si>
    <t xml:space="preserve">Site based - Baring Head </t>
  </si>
  <si>
    <t>3 years on, 3 years off</t>
  </si>
  <si>
    <t xml:space="preserve"> Megan Banks </t>
  </si>
  <si>
    <t xml:space="preserve">Tier 3 - Wairarapa Moana [bittern surveys and waimo lake edge surveys]. </t>
  </si>
  <si>
    <t>Environment Projects / DOC / iwi / SWDC</t>
  </si>
  <si>
    <t xml:space="preserve">Site based - Waiarapa Moana </t>
  </si>
  <si>
    <t>Small Mammal Monitoring for KNE programme</t>
  </si>
  <si>
    <t>Site based  - Wainuiomata / EHRP Northern Forest / Baring Head / Belmont Korokoro / QEP / Otari Wilton's Bush / Johnsonville Park / Porirua Western Forests</t>
  </si>
  <si>
    <t>3-6 Monthly</t>
  </si>
  <si>
    <t xml:space="preserve">83,000 revenue from retrotation team. Excludes volunteers labour </t>
  </si>
  <si>
    <t xml:space="preserve">Wellington Water Contract - forest health monitoring </t>
  </si>
  <si>
    <t>Forest health for water catchment purposes</t>
  </si>
  <si>
    <t>Site based - Eastern Hutt / Wainuiomata</t>
  </si>
  <si>
    <t xml:space="preserve">multiple measures over different timescales </t>
  </si>
  <si>
    <t>70,000 revenue from WWL</t>
  </si>
  <si>
    <t xml:space="preserve">Forest bird monitoring contracts for outcome reporting - WCC / UHCC / Predator Free </t>
  </si>
  <si>
    <t>Suporting external agencys with  outcome monitoring</t>
  </si>
  <si>
    <t>Predator Free Wellington</t>
  </si>
  <si>
    <t xml:space="preserve">Site based - WCC forests / UHCC forests / Miramar Peninsula /  South Wairarapa Parks (Greytown Park Bush, Tauherenikau Bush, Waihora) </t>
  </si>
  <si>
    <t xml:space="preserve">Revenue based across multplie contracts/MOUs </t>
  </si>
  <si>
    <t>Pākuratahi bat survey</t>
  </si>
  <si>
    <t>Parks Operations and Planning including recloaking Papatūānuku</t>
  </si>
  <si>
    <t>Done in partnership with DOC to confirm presence of threatened mobile species</t>
  </si>
  <si>
    <t>Parks Operations</t>
  </si>
  <si>
    <t xml:space="preserve">DoC / Mana Whenua </t>
  </si>
  <si>
    <t>One off monitoring to determine presence or absence</t>
  </si>
  <si>
    <t>Pākuratahi Forest</t>
  </si>
  <si>
    <t>Tier 2 - Wetland Health monitoring</t>
  </si>
  <si>
    <t>Wetland</t>
  </si>
  <si>
    <t>Freshwater fish surveys included in spring species sampling</t>
  </si>
  <si>
    <t xml:space="preserve">Some targetted Hydro restoration projects included within this programme. </t>
  </si>
  <si>
    <t xml:space="preserve"> Finn Michalak </t>
  </si>
  <si>
    <t xml:space="preserve"> Helen White </t>
  </si>
  <si>
    <t>Marine and Coastal Monitoring - Estuarine SOE annual sediment monitoring</t>
  </si>
  <si>
    <t>Marine</t>
  </si>
  <si>
    <t>Waikanae (1 site), Porirua (42 sites), Hutt (1 site) Estuaries: Annual sediment monitoring</t>
  </si>
  <si>
    <t>Megan Melidonis</t>
  </si>
  <si>
    <t>Marine and Coastal Monitoring - Estuarine SOE intertidal four yearly finescale sediment and invertebrate monitoring</t>
  </si>
  <si>
    <t>LAWA</t>
  </si>
  <si>
    <t>Waikanae (1 site last monitored 2023), Porirua (4 sites last monitored 2022), Hutt (1 site last monitored 2017), Whareama (2 sites last monitored 2022) Estuaries: intertidal four yearly finescale sediment and invertebrate monitoring</t>
  </si>
  <si>
    <t>Three to five years</t>
  </si>
  <si>
    <t>Marine and Coastal Monitoring - Estuarine SOE five yearly broadscale habitat mapping</t>
  </si>
  <si>
    <t>Waikanae (last done 2015), Porirua (last done 2020), Hutt (last done 2016) Estuaries: five yearly broadscale habitat mapping. Porirua 5 yearly bathymetry survey (due 2024)</t>
  </si>
  <si>
    <t>Marine and Coastal Monitoring  - Estuarine SOE subtidal four yearly subtidal sediment and invertebrate monitoring</t>
  </si>
  <si>
    <t>Porirua Estuary (5 sites last survey 2020) &amp; Wellington Harbour (15 sites last survey 2020): subtidal four yearly subtidal sediment and invertebrate monitoring</t>
  </si>
  <si>
    <t>Bram Mulling</t>
  </si>
  <si>
    <t>Marine and Coastal Monitoring  - Marine Biodiversity</t>
  </si>
  <si>
    <t>Coastal reef (12 sites) &amp; intertidal seagrass (5 sites) habitat mapping</t>
  </si>
  <si>
    <t>Penny</t>
  </si>
  <si>
    <t xml:space="preserve">Targeted Marine investigations </t>
  </si>
  <si>
    <t>10 years</t>
  </si>
  <si>
    <t>James</t>
  </si>
  <si>
    <t>Monitoring programs per domain and discipline</t>
  </si>
  <si>
    <t>Grand Total</t>
  </si>
  <si>
    <t>Sites in each whaitua by domain</t>
  </si>
  <si>
    <t xml:space="preserve">Te Whanganui-a-Tara  Whaitua </t>
  </si>
  <si>
    <t xml:space="preserve">Kapiti Whaitua </t>
  </si>
  <si>
    <t xml:space="preserve"> Te Awarua - o - Porirua Whaitua</t>
  </si>
  <si>
    <t>Ruamāhanga  Whaitua</t>
  </si>
  <si>
    <t>Wairarapa Coast Whaitua</t>
  </si>
  <si>
    <t xml:space="preserve">Count </t>
  </si>
  <si>
    <t>End Users</t>
  </si>
  <si>
    <t>Monitoring type</t>
  </si>
  <si>
    <t>Spatial context</t>
  </si>
  <si>
    <t>Reporting</t>
  </si>
  <si>
    <t>River</t>
  </si>
  <si>
    <t>No. XS</t>
  </si>
  <si>
    <t>Whaitua</t>
  </si>
  <si>
    <t>Wainuiomata</t>
  </si>
  <si>
    <t>Te whanganui-a-Tara</t>
  </si>
  <si>
    <t xml:space="preserve">Waiwhetu </t>
  </si>
  <si>
    <t>Hutt</t>
  </si>
  <si>
    <t>Waikanae</t>
  </si>
  <si>
    <t>Kapiti</t>
  </si>
  <si>
    <t>Otaki</t>
  </si>
  <si>
    <t>Waitohu</t>
  </si>
  <si>
    <t>Wairarapa Moana</t>
  </si>
  <si>
    <t>Ruamāhanga</t>
  </si>
  <si>
    <t>Tauherenikau</t>
  </si>
  <si>
    <t>Ruamahanga</t>
  </si>
  <si>
    <t>Huangarua</t>
  </si>
  <si>
    <t>Mangatarere</t>
  </si>
  <si>
    <t>Waipoua</t>
  </si>
  <si>
    <t>Waiohine</t>
  </si>
  <si>
    <t>Waingawa</t>
  </si>
  <si>
    <t>Mangaone</t>
  </si>
  <si>
    <t xml:space="preserve">Porirua </t>
  </si>
  <si>
    <t>Te Awarua-o-Porirua</t>
  </si>
  <si>
    <t>Mangaroa</t>
  </si>
  <si>
    <t>Kopuaranga</t>
  </si>
  <si>
    <t>Tauanui</t>
  </si>
  <si>
    <t>Turanganui</t>
  </si>
  <si>
    <t>Domain</t>
  </si>
  <si>
    <t>Discipline</t>
  </si>
  <si>
    <t>Monitoring Type</t>
  </si>
  <si>
    <t>Site Coverage</t>
  </si>
  <si>
    <t>Site Coverage Definition</t>
  </si>
  <si>
    <t xml:space="preserve">Provides some insights to guide decision making but has a  high level of uncertainty </t>
  </si>
  <si>
    <t>Wetland Ecology</t>
  </si>
  <si>
    <t>Te Whanganui-a-Tara (Wellington)</t>
  </si>
  <si>
    <t xml:space="preserve">Can be used to inform investment decisions and policy evalaution and effectiveness with a moderate level of uncertainty </t>
  </si>
  <si>
    <t xml:space="preserve">Te Awarua - o - Porirua </t>
  </si>
  <si>
    <t>Can be used to inform policy developement and compliance decisions low level of  uncertainty</t>
  </si>
  <si>
    <t>Climate</t>
  </si>
  <si>
    <t>Ruamahanaga</t>
  </si>
  <si>
    <t>Unknown</t>
  </si>
  <si>
    <t>Wairarapa Coast</t>
  </si>
  <si>
    <t>Multidiscipline</t>
  </si>
  <si>
    <t xml:space="preserve">Soil and Land Erosion </t>
  </si>
  <si>
    <t>Land Use</t>
  </si>
  <si>
    <t>Purpose</t>
  </si>
  <si>
    <t>How the information is reported</t>
  </si>
  <si>
    <t>Spatial Coverage</t>
  </si>
  <si>
    <t>Teams</t>
  </si>
  <si>
    <t>Data Frequency</t>
  </si>
  <si>
    <t>Team</t>
  </si>
  <si>
    <t>People</t>
  </si>
  <si>
    <t xml:space="preserve"> Alex Pezza </t>
  </si>
  <si>
    <t>Hourly</t>
  </si>
  <si>
    <t>Daily</t>
  </si>
  <si>
    <t>Other ( Use column "Q")</t>
  </si>
  <si>
    <t>Weekly (Up to 7 days)</t>
  </si>
  <si>
    <t xml:space="preserve"> Amy Yasutake-Watson </t>
  </si>
  <si>
    <t>Fornightly (Up to 14 days)</t>
  </si>
  <si>
    <t xml:space="preserve">Design and Planning </t>
  </si>
  <si>
    <t xml:space="preserve"> Antonietta Demurtas </t>
  </si>
  <si>
    <t>Regional Pest Management Strategy</t>
  </si>
  <si>
    <t>Climate Strategy</t>
  </si>
  <si>
    <t>6-11 Monthy</t>
  </si>
  <si>
    <t>Regional Public Transport</t>
  </si>
  <si>
    <t>Two to three years</t>
  </si>
  <si>
    <t xml:space="preserve"> Ayla Collin </t>
  </si>
  <si>
    <t>One off investigation</t>
  </si>
  <si>
    <t>Other (use column "T" )</t>
  </si>
  <si>
    <t xml:space="preserve"> Brent King </t>
  </si>
  <si>
    <t xml:space="preserve"> Brittany Abels </t>
  </si>
  <si>
    <t xml:space="preserve"> Chantal Amador </t>
  </si>
  <si>
    <t xml:space="preserve"> David Hipkins </t>
  </si>
  <si>
    <t xml:space="preserve"> Evan Harrison </t>
  </si>
  <si>
    <t xml:space="preserve"> Evan Mant </t>
  </si>
  <si>
    <t xml:space="preserve"> Francie Morrow </t>
  </si>
  <si>
    <t xml:space="preserve"> George Heather-Smith </t>
  </si>
  <si>
    <t xml:space="preserve"> Georgia Spankie </t>
  </si>
  <si>
    <t xml:space="preserve"> Hamish Ogilvie </t>
  </si>
  <si>
    <t xml:space="preserve"> Harry Pierce </t>
  </si>
  <si>
    <t xml:space="preserve"> Helli Ward </t>
  </si>
  <si>
    <t xml:space="preserve"> Imogen Eglesfield </t>
  </si>
  <si>
    <t xml:space="preserve"> James Luty </t>
  </si>
  <si>
    <t xml:space="preserve"> Jeremy Parry-Thompson </t>
  </si>
  <si>
    <t xml:space="preserve"> Jon Marks </t>
  </si>
  <si>
    <t xml:space="preserve"> Josh Olsen </t>
  </si>
  <si>
    <t xml:space="preserve"> Josie Watson </t>
  </si>
  <si>
    <t xml:space="preserve"> Kiri Mason </t>
  </si>
  <si>
    <t xml:space="preserve"> Kirsty Duff </t>
  </si>
  <si>
    <t xml:space="preserve"> Krsto Lukic </t>
  </si>
  <si>
    <t xml:space="preserve"> Laura West </t>
  </si>
  <si>
    <t xml:space="preserve"> Luke Turner </t>
  </si>
  <si>
    <t xml:space="preserve"> Marianne Miller </t>
  </si>
  <si>
    <t xml:space="preserve"> Megan Oliver </t>
  </si>
  <si>
    <t xml:space="preserve"> Mike Durrant </t>
  </si>
  <si>
    <t xml:space="preserve"> Mike Gordon </t>
  </si>
  <si>
    <t xml:space="preserve"> Mike Harkness </t>
  </si>
  <si>
    <t xml:space="preserve"> Nicole Blackie </t>
  </si>
  <si>
    <t xml:space="preserve"> Owen Spearpoint </t>
  </si>
  <si>
    <t xml:space="preserve"> Reena Soma </t>
  </si>
  <si>
    <t xml:space="preserve"> Shilinka Smith </t>
  </si>
  <si>
    <t xml:space="preserve"> Susan Borrer </t>
  </si>
  <si>
    <t xml:space="preserve"> Tamsin Mitchell </t>
  </si>
  <si>
    <t xml:space="preserve"> Taylor-Blue Clissold </t>
  </si>
  <si>
    <t xml:space="preserve"> Tony Faulkner </t>
  </si>
  <si>
    <t>Other</t>
  </si>
  <si>
    <t>consultant OPEX</t>
  </si>
  <si>
    <t>materials OPEX</t>
  </si>
  <si>
    <t>FTE</t>
  </si>
  <si>
    <t>Sum</t>
  </si>
  <si>
    <t xml:space="preserve"> </t>
  </si>
  <si>
    <t>Count</t>
  </si>
  <si>
    <t>Primary purpose of monitoring program</t>
  </si>
  <si>
    <t>It’s a new project, and we’re not currently collecting data so no current reporting. Once we are fully operational the plan will be  live reporting via a web portal (provided by Limnotrack), include relevant attributes in our GW web-based annual data reports and the data will also be incorporated into other technical reports (e.g., lake models, Barrage Gates consents, etc.).</t>
  </si>
  <si>
    <t>What is site coverage of the programme (Please use drop down list and refer to definitions in instructions)</t>
  </si>
  <si>
    <r>
      <t xml:space="preserve">Who is the </t>
    </r>
    <r>
      <rPr>
        <b/>
        <i/>
        <u/>
        <sz val="14"/>
        <color rgb="FFFF0000"/>
        <rFont val="Calibri"/>
        <family val="2"/>
        <scheme val="minor"/>
      </rPr>
      <t>primary</t>
    </r>
    <r>
      <rPr>
        <b/>
        <i/>
        <sz val="14"/>
        <color theme="1"/>
        <rFont val="Calibri"/>
        <family val="2"/>
        <scheme val="minor"/>
      </rPr>
      <t xml:space="preserve"> end-user or external organisation that uses the monitoring data or information</t>
    </r>
  </si>
  <si>
    <r>
      <t xml:space="preserve">What is the </t>
    </r>
    <r>
      <rPr>
        <b/>
        <i/>
        <u/>
        <sz val="14"/>
        <color rgb="FFFF0000"/>
        <rFont val="Calibri"/>
        <family val="2"/>
        <scheme val="minor"/>
      </rPr>
      <t xml:space="preserve"> primary</t>
    </r>
    <r>
      <rPr>
        <b/>
        <i/>
        <sz val="14"/>
        <color theme="1"/>
        <rFont val="Calibri"/>
        <family val="2"/>
        <scheme val="minor"/>
      </rPr>
      <t xml:space="preserve"> method of data or  information reporting (Please use drop down list)</t>
    </r>
  </si>
  <si>
    <r>
      <t xml:space="preserve">What is the  </t>
    </r>
    <r>
      <rPr>
        <b/>
        <i/>
        <u/>
        <sz val="14"/>
        <color theme="9"/>
        <rFont val="Calibri"/>
        <family val="2"/>
        <scheme val="minor"/>
      </rPr>
      <t>secondary</t>
    </r>
    <r>
      <rPr>
        <b/>
        <i/>
        <sz val="14"/>
        <color theme="1"/>
        <rFont val="Calibri"/>
        <family val="2"/>
        <scheme val="minor"/>
      </rPr>
      <t xml:space="preserve">  method of data or  information  reporting (Please use drop down list)</t>
    </r>
  </si>
  <si>
    <r>
      <t xml:space="preserve">What is the </t>
    </r>
    <r>
      <rPr>
        <b/>
        <i/>
        <u/>
        <sz val="14"/>
        <color rgb="FF0070C0"/>
        <rFont val="Calibri"/>
        <family val="2"/>
        <scheme val="minor"/>
      </rPr>
      <t>additional</t>
    </r>
    <r>
      <rPr>
        <b/>
        <i/>
        <sz val="14"/>
        <color theme="1"/>
        <rFont val="Calibri"/>
        <family val="2"/>
        <scheme val="minor"/>
      </rPr>
      <t xml:space="preserve"> method of  data or  information reporting (Please use drop down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</si>
</sst>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20"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i/>
      <sz val="14"/>
      <color theme="1"/>
      <name val="Calibri"/>
      <family val="2"/>
      <scheme val="minor"/>
    </font>
    <font>
      <sz val="14"/>
      <name val="Calibri"/>
      <family val="2"/>
      <scheme val="minor"/>
    </font>
    <font>
      <b/>
      <sz val="9"/>
      <color indexed="81"/>
      <name val="Tahoma"/>
      <family val="2"/>
    </font>
    <font>
      <sz val="9"/>
      <color indexed="81"/>
      <name val="Tahoma"/>
      <family val="2"/>
    </font>
    <font>
      <u/>
      <sz val="11"/>
      <color theme="1"/>
      <name val="Calibri"/>
      <family val="2"/>
      <scheme val="minor"/>
    </font>
    <font>
      <sz val="10"/>
      <color theme="1"/>
      <name val="Times New Roman"/>
      <family val="1"/>
    </font>
    <font>
      <b/>
      <sz val="11"/>
      <color rgb="FF000000"/>
      <name val="Aptos Narrow"/>
      <family val="2"/>
    </font>
    <font>
      <sz val="11"/>
      <color rgb="FF000000"/>
      <name val="Aptos Narrow"/>
      <family val="2"/>
    </font>
    <font>
      <i/>
      <sz val="11"/>
      <color rgb="FF000000"/>
      <name val="Aptos Narrow"/>
      <family val="2"/>
    </font>
    <font>
      <sz val="8"/>
      <name val="Calibri"/>
      <family val="2"/>
      <scheme val="minor"/>
    </font>
    <font>
      <sz val="11"/>
      <name val="Calibri"/>
      <family val="2"/>
      <scheme val="minor"/>
    </font>
    <font>
      <b/>
      <i/>
      <u/>
      <sz val="14"/>
      <color rgb="FFFF0000"/>
      <name val="Calibri"/>
      <family val="2"/>
      <scheme val="minor"/>
    </font>
    <font>
      <b/>
      <i/>
      <u/>
      <sz val="14"/>
      <color theme="9"/>
      <name val="Calibri"/>
      <family val="2"/>
      <scheme val="minor"/>
    </font>
    <font>
      <b/>
      <i/>
      <u/>
      <sz val="14"/>
      <color rgb="FF0070C0"/>
      <name val="Calibri"/>
      <family val="2"/>
      <scheme val="minor"/>
    </font>
    <font>
      <b/>
      <i/>
      <sz val="14"/>
      <name val="Calibri"/>
      <family val="2"/>
      <scheme val="minor"/>
    </font>
  </fonts>
  <fills count="11">
    <fill>
      <patternFill patternType="none"/>
    </fill>
    <fill>
      <patternFill patternType="gray125"/>
    </fill>
    <fill>
      <patternFill patternType="solid">
        <fgColor theme="7" tint="0.59999389629810485"/>
        <bgColor indexed="64"/>
      </patternFill>
    </fill>
    <fill>
      <patternFill patternType="solid">
        <fgColor rgb="FFFFFF9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CCCCFF"/>
        <bgColor indexed="64"/>
      </patternFill>
    </fill>
    <fill>
      <patternFill patternType="solid">
        <fgColor rgb="FFFFCC66"/>
        <bgColor indexed="64"/>
      </patternFill>
    </fill>
    <fill>
      <patternFill patternType="solid">
        <fgColor rgb="FFCCFF99"/>
        <bgColor indexed="64"/>
      </patternFill>
    </fill>
    <fill>
      <patternFill patternType="solid">
        <fgColor theme="0" tint="-0.14999847407452621"/>
        <bgColor indexed="64"/>
      </patternFill>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53">
    <xf numFmtId="0" fontId="0" fillId="0" borderId="0" xfId="0"/>
    <xf numFmtId="0" fontId="1" fillId="0" borderId="0" xfId="0" applyFont="1"/>
    <xf numFmtId="0" fontId="0" fillId="0" borderId="1" xfId="0" applyBorder="1" applyAlignment="1">
      <alignment wrapText="1"/>
    </xf>
    <xf numFmtId="0" fontId="0" fillId="3" borderId="1" xfId="0" applyFill="1" applyBorder="1" applyAlignment="1">
      <alignment wrapText="1"/>
    </xf>
    <xf numFmtId="0" fontId="0" fillId="4" borderId="1" xfId="0" applyFill="1" applyBorder="1" applyAlignment="1">
      <alignment horizontal="left" wrapText="1"/>
    </xf>
    <xf numFmtId="0" fontId="0" fillId="5" borderId="1" xfId="0" applyFill="1" applyBorder="1" applyAlignment="1">
      <alignment horizontal="left" wrapText="1"/>
    </xf>
    <xf numFmtId="0" fontId="2" fillId="2" borderId="3" xfId="0" applyFont="1" applyFill="1" applyBorder="1" applyAlignment="1">
      <alignment vertical="top" wrapText="1"/>
    </xf>
    <xf numFmtId="0" fontId="3" fillId="0" borderId="0" xfId="0" applyFont="1"/>
    <xf numFmtId="0" fontId="0" fillId="6" borderId="1" xfId="0" applyFill="1" applyBorder="1" applyAlignment="1">
      <alignment wrapText="1"/>
    </xf>
    <xf numFmtId="0" fontId="2" fillId="0" borderId="4" xfId="0" applyFont="1" applyBorder="1" applyAlignment="1">
      <alignment vertical="top" wrapText="1"/>
    </xf>
    <xf numFmtId="0" fontId="2" fillId="0" borderId="0" xfId="0" applyFont="1"/>
    <xf numFmtId="0" fontId="4" fillId="0" borderId="0" xfId="0" applyFont="1"/>
    <xf numFmtId="16" fontId="4" fillId="0" borderId="0" xfId="0" applyNumberFormat="1" applyFont="1"/>
    <xf numFmtId="0" fontId="4" fillId="3" borderId="2" xfId="0" applyFont="1" applyFill="1" applyBorder="1" applyAlignment="1">
      <alignment horizontal="center" vertical="center" wrapText="1"/>
    </xf>
    <xf numFmtId="0" fontId="4" fillId="3" borderId="2" xfId="0" applyFont="1" applyFill="1" applyBorder="1" applyAlignment="1">
      <alignment vertical="center" wrapText="1"/>
    </xf>
    <xf numFmtId="0" fontId="4" fillId="4" borderId="2" xfId="0" applyFont="1" applyFill="1" applyBorder="1" applyAlignment="1">
      <alignment vertical="center" wrapText="1"/>
    </xf>
    <xf numFmtId="0" fontId="4" fillId="5" borderId="2" xfId="0" applyFont="1" applyFill="1" applyBorder="1" applyAlignment="1">
      <alignment vertical="center" wrapText="1"/>
    </xf>
    <xf numFmtId="0" fontId="4" fillId="6"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7" borderId="2" xfId="0" applyFont="1" applyFill="1" applyBorder="1" applyAlignment="1">
      <alignment horizontal="center" vertical="center" wrapText="1"/>
    </xf>
    <xf numFmtId="0" fontId="0" fillId="7" borderId="1" xfId="0" applyFill="1" applyBorder="1" applyAlignment="1">
      <alignment wrapText="1"/>
    </xf>
    <xf numFmtId="0" fontId="4" fillId="8" borderId="2" xfId="0" applyFont="1" applyFill="1" applyBorder="1" applyAlignment="1">
      <alignment horizontal="center" vertical="center" wrapText="1"/>
    </xf>
    <xf numFmtId="0" fontId="0" fillId="8" borderId="1" xfId="0" applyFill="1" applyBorder="1" applyAlignment="1">
      <alignment wrapText="1"/>
    </xf>
    <xf numFmtId="0" fontId="4" fillId="9" borderId="2" xfId="0" applyFont="1" applyFill="1" applyBorder="1" applyAlignment="1">
      <alignment vertical="center" wrapText="1"/>
    </xf>
    <xf numFmtId="44" fontId="4" fillId="9" borderId="2" xfId="0" applyNumberFormat="1" applyFont="1" applyFill="1" applyBorder="1" applyAlignment="1">
      <alignment vertical="center" wrapText="1"/>
    </xf>
    <xf numFmtId="0" fontId="0" fillId="9" borderId="1" xfId="0" applyFill="1" applyBorder="1" applyAlignment="1">
      <alignment wrapText="1"/>
    </xf>
    <xf numFmtId="0" fontId="2" fillId="10" borderId="3" xfId="0" applyFont="1" applyFill="1" applyBorder="1" applyAlignment="1">
      <alignment vertical="center" wrapText="1"/>
    </xf>
    <xf numFmtId="0" fontId="4" fillId="10" borderId="2" xfId="0" applyFont="1" applyFill="1" applyBorder="1" applyAlignment="1">
      <alignment horizontal="center" vertical="center" wrapText="1"/>
    </xf>
    <xf numFmtId="0" fontId="9" fillId="0" borderId="0" xfId="0" applyFont="1"/>
    <xf numFmtId="0" fontId="11" fillId="0" borderId="8" xfId="0" applyFont="1" applyBorder="1" applyAlignment="1">
      <alignment vertical="center"/>
    </xf>
    <xf numFmtId="0" fontId="11" fillId="0" borderId="9" xfId="0" applyFont="1" applyBorder="1" applyAlignment="1">
      <alignment vertical="center"/>
    </xf>
    <xf numFmtId="0" fontId="10" fillId="0" borderId="0" xfId="0" applyFont="1"/>
    <xf numFmtId="0" fontId="12" fillId="0" borderId="10" xfId="0" applyFont="1" applyBorder="1" applyAlignment="1">
      <alignment vertical="center"/>
    </xf>
    <xf numFmtId="0" fontId="12" fillId="0" borderId="11" xfId="0" applyFont="1" applyBorder="1" applyAlignment="1">
      <alignment horizontal="right" vertical="center"/>
    </xf>
    <xf numFmtId="0" fontId="12" fillId="0" borderId="0" xfId="0" applyFont="1" applyAlignment="1">
      <alignment vertical="center"/>
    </xf>
    <xf numFmtId="0" fontId="13" fillId="0" borderId="10" xfId="0" applyFont="1" applyBorder="1" applyAlignment="1">
      <alignment vertical="center"/>
    </xf>
    <xf numFmtId="0" fontId="13" fillId="0" borderId="11" xfId="0" applyFont="1" applyBorder="1" applyAlignment="1">
      <alignment horizontal="right" vertical="center"/>
    </xf>
    <xf numFmtId="44" fontId="6" fillId="9" borderId="2" xfId="0" applyNumberFormat="1" applyFont="1" applyFill="1" applyBorder="1" applyAlignment="1">
      <alignment vertical="center" wrapText="1"/>
    </xf>
    <xf numFmtId="0" fontId="15" fillId="9" borderId="1" xfId="0" applyFont="1" applyFill="1" applyBorder="1" applyAlignment="1">
      <alignment wrapText="1"/>
    </xf>
    <xf numFmtId="0" fontId="0" fillId="0" borderId="0" xfId="0" applyAlignment="1">
      <alignment wrapText="1"/>
    </xf>
    <xf numFmtId="164" fontId="0" fillId="0" borderId="0" xfId="0" applyNumberFormat="1"/>
    <xf numFmtId="0" fontId="0" fillId="0" borderId="0" xfId="0" pivotButton="1" applyAlignment="1">
      <alignment wrapText="1"/>
    </xf>
    <xf numFmtId="0" fontId="0" fillId="0" borderId="0" xfId="0" applyAlignment="1">
      <alignment horizontal="left" wrapText="1"/>
    </xf>
    <xf numFmtId="0" fontId="5" fillId="3" borderId="6" xfId="0" applyFont="1" applyFill="1" applyBorder="1" applyAlignment="1">
      <alignment vertical="top" wrapText="1"/>
    </xf>
    <xf numFmtId="0" fontId="5" fillId="3" borderId="5" xfId="0" applyFont="1" applyFill="1" applyBorder="1" applyAlignment="1">
      <alignment vertical="top" wrapText="1"/>
    </xf>
    <xf numFmtId="0" fontId="5" fillId="4" borderId="6" xfId="0" applyFont="1" applyFill="1" applyBorder="1" applyAlignment="1">
      <alignment horizontal="left" vertical="top" wrapText="1"/>
    </xf>
    <xf numFmtId="0" fontId="5" fillId="5" borderId="6" xfId="0" applyFont="1" applyFill="1" applyBorder="1" applyAlignment="1">
      <alignment horizontal="left" vertical="top" wrapText="1"/>
    </xf>
    <xf numFmtId="0" fontId="5" fillId="7" borderId="6" xfId="0" applyFont="1" applyFill="1" applyBorder="1" applyAlignment="1">
      <alignment horizontal="left" vertical="top" wrapText="1"/>
    </xf>
    <xf numFmtId="0" fontId="5" fillId="6" borderId="6" xfId="0" applyFont="1" applyFill="1" applyBorder="1" applyAlignment="1">
      <alignment horizontal="left" vertical="top" wrapText="1"/>
    </xf>
    <xf numFmtId="0" fontId="5" fillId="6" borderId="7" xfId="0" applyFont="1" applyFill="1" applyBorder="1" applyAlignment="1">
      <alignment horizontal="left" vertical="top" wrapText="1"/>
    </xf>
    <xf numFmtId="0" fontId="5" fillId="8" borderId="6" xfId="0" applyFont="1" applyFill="1" applyBorder="1" applyAlignment="1">
      <alignment horizontal="left" vertical="top" wrapText="1"/>
    </xf>
    <xf numFmtId="0" fontId="5" fillId="9" borderId="6" xfId="0" applyFont="1" applyFill="1" applyBorder="1" applyAlignment="1">
      <alignment horizontal="left" vertical="top" wrapText="1"/>
    </xf>
    <xf numFmtId="0" fontId="19" fillId="9" borderId="6" xfId="0" applyFont="1" applyFill="1" applyBorder="1" applyAlignment="1">
      <alignment horizontal="left" vertical="top" wrapText="1"/>
    </xf>
  </cellXfs>
  <cellStyles count="1">
    <cellStyle name="Normal" xfId="0" builtinId="0"/>
  </cellStyles>
  <dxfs count="40">
    <dxf>
      <alignment wrapText="1" indent="0"/>
    </dxf>
    <dxf>
      <alignment wrapText="1" indent="0"/>
    </dxf>
    <dxf>
      <alignment wrapText="1" indent="0"/>
    </dxf>
    <dxf>
      <alignment wrapText="1"/>
    </dxf>
    <dxf>
      <alignment wrapText="1" indent="0"/>
    </dxf>
    <dxf>
      <alignment wrapText="1" indent="0"/>
    </dxf>
    <dxf>
      <alignment wrapText="1" indent="0"/>
    </dxf>
    <dxf>
      <alignment wrapText="1"/>
    </dxf>
    <dxf>
      <alignment wrapText="1" indent="0"/>
    </dxf>
    <dxf>
      <alignment wrapText="1" indent="0"/>
    </dxf>
    <dxf>
      <alignment wrapText="1" indent="0"/>
    </dxf>
    <dxf>
      <alignment wrapText="1"/>
    </dxf>
    <dxf>
      <alignment wrapText="1" indent="0"/>
    </dxf>
    <dxf>
      <alignment wrapText="1" indent="0"/>
    </dxf>
    <dxf>
      <alignment wrapText="1" indent="0"/>
    </dxf>
    <dxf>
      <alignment wrapText="1"/>
    </dxf>
    <dxf>
      <alignment wrapText="1" indent="0"/>
    </dxf>
    <dxf>
      <alignment wrapText="1" indent="0"/>
    </dxf>
    <dxf>
      <alignment wrapText="1" indent="0"/>
    </dxf>
    <dxf>
      <alignment wrapText="1"/>
    </dxf>
    <dxf>
      <alignment wrapText="1" indent="0"/>
    </dxf>
    <dxf>
      <alignment wrapText="1" indent="0"/>
    </dxf>
    <dxf>
      <alignment wrapText="1" indent="0"/>
    </dxf>
    <dxf>
      <numFmt numFmtId="164" formatCode="_-&quot;$&quot;* #,##0_-;\-&quot;$&quot;* #,##0_-;_-&quot;$&quot;* &quot;-&quot;??_-;_-@_-"/>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dxf>
    <dxf>
      <alignment wrapText="1" indent="0"/>
    </dxf>
    <dxf>
      <alignment wrapText="1" indent="0"/>
    </dxf>
    <dxf>
      <alignment wrapText="1" indent="0"/>
    </dxf>
    <dxf>
      <alignment wrapText="1"/>
    </dxf>
  </dxfs>
  <tableStyles count="0" defaultTableStyle="TableStyleMedium2" defaultPivotStyle="PivotStyleLight16"/>
  <colors>
    <mruColors>
      <color rgb="FFF0E854"/>
      <color rgb="FFF6FF00"/>
      <color rgb="FFEAFF00"/>
      <color rgb="FFFBFF00"/>
      <color rgb="FFCCCCFF"/>
      <color rgb="FFFFCC66"/>
      <color rgb="FFFFCCFF"/>
      <color rgb="FFFF7C80"/>
      <color rgb="FFCC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[2024.308 Attachment Two - Monitoring stocktake worksheet - Environment Committee.xlsx]Tables and Graphs!PivotTable1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monitoring programs per domain and discipline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'Tables and Graphs'!$B$1</c:f>
              <c:strCache>
                <c:ptCount val="1"/>
                <c:pt idx="0">
                  <c:v>Total</c:v>
                </c:pt>
              </c:strCache>
            </c:strRef>
          </c:tx>
          <c:spPr>
            <a:solidFill>
              <a:schemeClr val="accent1"/>
            </a:solidFill>
            <a:ln>
              <a:noFill/>
            </a:ln>
            <a:effectLst/>
          </c:spPr>
          <c:invertIfNegative val="0"/>
          <c:cat>
            <c:multiLvlStrRef>
              <c:f>'Tables and Graphs'!$A$2:$A$16</c:f>
              <c:multiLvlStrCache>
                <c:ptCount val="10"/>
                <c:lvl>
                  <c:pt idx="0">
                    <c:v>Air Quality</c:v>
                  </c:pt>
                  <c:pt idx="1">
                    <c:v>Soil Quality</c:v>
                  </c:pt>
                  <c:pt idx="2">
                    <c:v>Terrestrial Ecology</c:v>
                  </c:pt>
                  <c:pt idx="3">
                    <c:v>Wetland</c:v>
                  </c:pt>
                  <c:pt idx="4">
                    <c:v>Coast water quality and ecology  </c:v>
                  </c:pt>
                  <c:pt idx="5">
                    <c:v>Groundwater Quality</c:v>
                  </c:pt>
                  <c:pt idx="6">
                    <c:v>Hydrology</c:v>
                  </c:pt>
                  <c:pt idx="7">
                    <c:v>Lake water quality and ecology</c:v>
                  </c:pt>
                  <c:pt idx="8">
                    <c:v>River water quality and ecology</c:v>
                  </c:pt>
                  <c:pt idx="9">
                    <c:v>Coast water quality and ecology  </c:v>
                  </c:pt>
                </c:lvl>
                <c:lvl>
                  <c:pt idx="0">
                    <c:v>Air</c:v>
                  </c:pt>
                  <c:pt idx="1">
                    <c:v>Land</c:v>
                  </c:pt>
                  <c:pt idx="4">
                    <c:v>Freshwater</c:v>
                  </c:pt>
                  <c:pt idx="9">
                    <c:v>Marine</c:v>
                  </c:pt>
                </c:lvl>
              </c:multiLvlStrCache>
            </c:multiLvlStrRef>
          </c:cat>
          <c:val>
            <c:numRef>
              <c:f>'Tables and Graphs'!$B$2:$B$16</c:f>
              <c:numCache>
                <c:formatCode>General</c:formatCode>
                <c:ptCount val="10"/>
                <c:pt idx="0">
                  <c:v>5</c:v>
                </c:pt>
                <c:pt idx="1">
                  <c:v>1</c:v>
                </c:pt>
                <c:pt idx="2">
                  <c:v>10</c:v>
                </c:pt>
                <c:pt idx="3">
                  <c:v>1</c:v>
                </c:pt>
                <c:pt idx="4">
                  <c:v>1</c:v>
                </c:pt>
                <c:pt idx="5">
                  <c:v>1</c:v>
                </c:pt>
                <c:pt idx="6">
                  <c:v>10</c:v>
                </c:pt>
                <c:pt idx="7">
                  <c:v>3</c:v>
                </c:pt>
                <c:pt idx="8">
                  <c:v>6</c:v>
                </c:pt>
                <c:pt idx="9">
                  <c:v>6</c:v>
                </c:pt>
              </c:numCache>
            </c:numRef>
          </c:val>
          <c:extLst>
            <c:ext xmlns:c16="http://schemas.microsoft.com/office/drawing/2014/chart" uri="{C3380CC4-5D6E-409C-BE32-E72D297353CC}">
              <c16:uniqueId val="{00000000-E62A-4D2C-8951-F58D6C166060}"/>
            </c:ext>
          </c:extLst>
        </c:ser>
        <c:dLbls>
          <c:showLegendKey val="0"/>
          <c:showVal val="0"/>
          <c:showCatName val="0"/>
          <c:showSerName val="0"/>
          <c:showPercent val="0"/>
          <c:showBubbleSize val="0"/>
        </c:dLbls>
        <c:gapWidth val="150"/>
        <c:axId val="311641647"/>
        <c:axId val="1544306735"/>
      </c:barChart>
      <c:catAx>
        <c:axId val="311641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4306735"/>
        <c:crosses val="autoZero"/>
        <c:auto val="1"/>
        <c:lblAlgn val="ctr"/>
        <c:lblOffset val="100"/>
        <c:noMultiLvlLbl val="0"/>
      </c:catAx>
      <c:valAx>
        <c:axId val="1544306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6416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[2024.308 Attachment Two - Monitoring stocktake worksheet - Environment Committee.xlsx]Tables and Graphs!PivotTable2</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Number of monitoring sites for each domain and whaitua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5148556430446194E-2"/>
          <c:y val="0.14539986407069613"/>
          <c:w val="0.90679776902887121"/>
          <c:h val="0.74471764069246638"/>
        </c:manualLayout>
      </c:layout>
      <c:barChart>
        <c:barDir val="col"/>
        <c:grouping val="clustered"/>
        <c:varyColors val="0"/>
        <c:ser>
          <c:idx val="0"/>
          <c:order val="0"/>
          <c:tx>
            <c:strRef>
              <c:f>'Tables and Graphs'!$B$22</c:f>
              <c:strCache>
                <c:ptCount val="1"/>
                <c:pt idx="0">
                  <c:v>Te Whanganui-a-Tara  Whaitua </c:v>
                </c:pt>
              </c:strCache>
            </c:strRef>
          </c:tx>
          <c:spPr>
            <a:solidFill>
              <a:schemeClr val="accent1"/>
            </a:solidFill>
            <a:ln>
              <a:noFill/>
            </a:ln>
            <a:effectLst/>
          </c:spPr>
          <c:invertIfNegative val="0"/>
          <c:cat>
            <c:strRef>
              <c:f>'Tables and Graphs'!$A$23:$A$27</c:f>
              <c:strCache>
                <c:ptCount val="4"/>
                <c:pt idx="0">
                  <c:v>Air</c:v>
                </c:pt>
                <c:pt idx="1">
                  <c:v>Land</c:v>
                </c:pt>
                <c:pt idx="2">
                  <c:v>Freshwater</c:v>
                </c:pt>
                <c:pt idx="3">
                  <c:v>Marine</c:v>
                </c:pt>
              </c:strCache>
            </c:strRef>
          </c:cat>
          <c:val>
            <c:numRef>
              <c:f>'Tables and Graphs'!$B$23:$B$27</c:f>
              <c:numCache>
                <c:formatCode>General</c:formatCode>
                <c:ptCount val="4"/>
                <c:pt idx="0">
                  <c:v>31</c:v>
                </c:pt>
                <c:pt idx="1">
                  <c:v>403</c:v>
                </c:pt>
                <c:pt idx="2">
                  <c:v>861</c:v>
                </c:pt>
                <c:pt idx="3">
                  <c:v>19</c:v>
                </c:pt>
              </c:numCache>
            </c:numRef>
          </c:val>
          <c:extLst>
            <c:ext xmlns:c16="http://schemas.microsoft.com/office/drawing/2014/chart" uri="{C3380CC4-5D6E-409C-BE32-E72D297353CC}">
              <c16:uniqueId val="{00000000-A730-47E5-AEA5-6DCD8835B3C4}"/>
            </c:ext>
          </c:extLst>
        </c:ser>
        <c:ser>
          <c:idx val="1"/>
          <c:order val="1"/>
          <c:tx>
            <c:strRef>
              <c:f>'Tables and Graphs'!$C$22</c:f>
              <c:strCache>
                <c:ptCount val="1"/>
                <c:pt idx="0">
                  <c:v>Kapiti Whaitua </c:v>
                </c:pt>
              </c:strCache>
            </c:strRef>
          </c:tx>
          <c:spPr>
            <a:solidFill>
              <a:schemeClr val="accent2"/>
            </a:solidFill>
            <a:ln>
              <a:noFill/>
            </a:ln>
            <a:effectLst/>
          </c:spPr>
          <c:invertIfNegative val="0"/>
          <c:cat>
            <c:strRef>
              <c:f>'Tables and Graphs'!$A$23:$A$27</c:f>
              <c:strCache>
                <c:ptCount val="4"/>
                <c:pt idx="0">
                  <c:v>Air</c:v>
                </c:pt>
                <c:pt idx="1">
                  <c:v>Land</c:v>
                </c:pt>
                <c:pt idx="2">
                  <c:v>Freshwater</c:v>
                </c:pt>
                <c:pt idx="3">
                  <c:v>Marine</c:v>
                </c:pt>
              </c:strCache>
            </c:strRef>
          </c:cat>
          <c:val>
            <c:numRef>
              <c:f>'Tables and Graphs'!$C$23:$C$27</c:f>
              <c:numCache>
                <c:formatCode>General</c:formatCode>
                <c:ptCount val="4"/>
                <c:pt idx="0">
                  <c:v>2</c:v>
                </c:pt>
                <c:pt idx="1">
                  <c:v>105</c:v>
                </c:pt>
                <c:pt idx="2">
                  <c:v>450</c:v>
                </c:pt>
                <c:pt idx="3">
                  <c:v>9</c:v>
                </c:pt>
              </c:numCache>
            </c:numRef>
          </c:val>
          <c:extLst>
            <c:ext xmlns:c16="http://schemas.microsoft.com/office/drawing/2014/chart" uri="{C3380CC4-5D6E-409C-BE32-E72D297353CC}">
              <c16:uniqueId val="{00000006-DE0C-4F12-98C6-50DA20D6604F}"/>
            </c:ext>
          </c:extLst>
        </c:ser>
        <c:ser>
          <c:idx val="2"/>
          <c:order val="2"/>
          <c:tx>
            <c:strRef>
              <c:f>'Tables and Graphs'!$D$22</c:f>
              <c:strCache>
                <c:ptCount val="1"/>
                <c:pt idx="0">
                  <c:v> Te Awarua - o - Porirua Whaitua</c:v>
                </c:pt>
              </c:strCache>
            </c:strRef>
          </c:tx>
          <c:spPr>
            <a:solidFill>
              <a:schemeClr val="accent3"/>
            </a:solidFill>
            <a:ln>
              <a:noFill/>
            </a:ln>
            <a:effectLst/>
          </c:spPr>
          <c:invertIfNegative val="0"/>
          <c:cat>
            <c:strRef>
              <c:f>'Tables and Graphs'!$A$23:$A$27</c:f>
              <c:strCache>
                <c:ptCount val="4"/>
                <c:pt idx="0">
                  <c:v>Air</c:v>
                </c:pt>
                <c:pt idx="1">
                  <c:v>Land</c:v>
                </c:pt>
                <c:pt idx="2">
                  <c:v>Freshwater</c:v>
                </c:pt>
                <c:pt idx="3">
                  <c:v>Marine</c:v>
                </c:pt>
              </c:strCache>
            </c:strRef>
          </c:cat>
          <c:val>
            <c:numRef>
              <c:f>'Tables and Graphs'!$D$23:$D$27</c:f>
              <c:numCache>
                <c:formatCode>General</c:formatCode>
                <c:ptCount val="4"/>
                <c:pt idx="0">
                  <c:v>4</c:v>
                </c:pt>
                <c:pt idx="1">
                  <c:v>34</c:v>
                </c:pt>
                <c:pt idx="2">
                  <c:v>165</c:v>
                </c:pt>
                <c:pt idx="3">
                  <c:v>76</c:v>
                </c:pt>
              </c:numCache>
            </c:numRef>
          </c:val>
          <c:extLst>
            <c:ext xmlns:c16="http://schemas.microsoft.com/office/drawing/2014/chart" uri="{C3380CC4-5D6E-409C-BE32-E72D297353CC}">
              <c16:uniqueId val="{00000007-DE0C-4F12-98C6-50DA20D6604F}"/>
            </c:ext>
          </c:extLst>
        </c:ser>
        <c:ser>
          <c:idx val="3"/>
          <c:order val="3"/>
          <c:tx>
            <c:strRef>
              <c:f>'Tables and Graphs'!$E$22</c:f>
              <c:strCache>
                <c:ptCount val="1"/>
                <c:pt idx="0">
                  <c:v>Ruamāhanga  Whaitua</c:v>
                </c:pt>
              </c:strCache>
            </c:strRef>
          </c:tx>
          <c:spPr>
            <a:solidFill>
              <a:schemeClr val="accent4"/>
            </a:solidFill>
            <a:ln>
              <a:noFill/>
            </a:ln>
            <a:effectLst/>
          </c:spPr>
          <c:invertIfNegative val="0"/>
          <c:cat>
            <c:strRef>
              <c:f>'Tables and Graphs'!$A$23:$A$27</c:f>
              <c:strCache>
                <c:ptCount val="4"/>
                <c:pt idx="0">
                  <c:v>Air</c:v>
                </c:pt>
                <c:pt idx="1">
                  <c:v>Land</c:v>
                </c:pt>
                <c:pt idx="2">
                  <c:v>Freshwater</c:v>
                </c:pt>
                <c:pt idx="3">
                  <c:v>Marine</c:v>
                </c:pt>
              </c:strCache>
            </c:strRef>
          </c:cat>
          <c:val>
            <c:numRef>
              <c:f>'Tables and Graphs'!$E$23:$E$27</c:f>
              <c:numCache>
                <c:formatCode>General</c:formatCode>
                <c:ptCount val="4"/>
                <c:pt idx="0">
                  <c:v>4</c:v>
                </c:pt>
                <c:pt idx="1">
                  <c:v>192</c:v>
                </c:pt>
                <c:pt idx="2">
                  <c:v>853</c:v>
                </c:pt>
                <c:pt idx="3">
                  <c:v>0</c:v>
                </c:pt>
              </c:numCache>
            </c:numRef>
          </c:val>
          <c:extLst>
            <c:ext xmlns:c16="http://schemas.microsoft.com/office/drawing/2014/chart" uri="{C3380CC4-5D6E-409C-BE32-E72D297353CC}">
              <c16:uniqueId val="{00000008-DE0C-4F12-98C6-50DA20D6604F}"/>
            </c:ext>
          </c:extLst>
        </c:ser>
        <c:ser>
          <c:idx val="4"/>
          <c:order val="4"/>
          <c:tx>
            <c:strRef>
              <c:f>'Tables and Graphs'!$F$22</c:f>
              <c:strCache>
                <c:ptCount val="1"/>
                <c:pt idx="0">
                  <c:v>Wairarapa Coast Whaitua</c:v>
                </c:pt>
              </c:strCache>
            </c:strRef>
          </c:tx>
          <c:spPr>
            <a:solidFill>
              <a:schemeClr val="accent5"/>
            </a:solidFill>
            <a:ln>
              <a:noFill/>
            </a:ln>
            <a:effectLst/>
          </c:spPr>
          <c:invertIfNegative val="0"/>
          <c:cat>
            <c:strRef>
              <c:f>'Tables and Graphs'!$A$23:$A$27</c:f>
              <c:strCache>
                <c:ptCount val="4"/>
                <c:pt idx="0">
                  <c:v>Air</c:v>
                </c:pt>
                <c:pt idx="1">
                  <c:v>Land</c:v>
                </c:pt>
                <c:pt idx="2">
                  <c:v>Freshwater</c:v>
                </c:pt>
                <c:pt idx="3">
                  <c:v>Marine</c:v>
                </c:pt>
              </c:strCache>
            </c:strRef>
          </c:cat>
          <c:val>
            <c:numRef>
              <c:f>'Tables and Graphs'!$F$23:$F$27</c:f>
              <c:numCache>
                <c:formatCode>General</c:formatCode>
                <c:ptCount val="4"/>
                <c:pt idx="0">
                  <c:v>0</c:v>
                </c:pt>
                <c:pt idx="1">
                  <c:v>92</c:v>
                </c:pt>
                <c:pt idx="2">
                  <c:v>37</c:v>
                </c:pt>
                <c:pt idx="3">
                  <c:v>3</c:v>
                </c:pt>
              </c:numCache>
            </c:numRef>
          </c:val>
          <c:extLst>
            <c:ext xmlns:c16="http://schemas.microsoft.com/office/drawing/2014/chart" uri="{C3380CC4-5D6E-409C-BE32-E72D297353CC}">
              <c16:uniqueId val="{00000009-DE0C-4F12-98C6-50DA20D6604F}"/>
            </c:ext>
          </c:extLst>
        </c:ser>
        <c:dLbls>
          <c:showLegendKey val="0"/>
          <c:showVal val="0"/>
          <c:showCatName val="0"/>
          <c:showSerName val="0"/>
          <c:showPercent val="0"/>
          <c:showBubbleSize val="0"/>
        </c:dLbls>
        <c:gapWidth val="150"/>
        <c:axId val="1950142287"/>
        <c:axId val="358678655"/>
      </c:barChart>
      <c:catAx>
        <c:axId val="1950142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8678655"/>
        <c:crosses val="autoZero"/>
        <c:auto val="1"/>
        <c:lblAlgn val="ctr"/>
        <c:lblOffset val="100"/>
        <c:noMultiLvlLbl val="0"/>
      </c:catAx>
      <c:valAx>
        <c:axId val="3586786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0142287"/>
        <c:crosses val="autoZero"/>
        <c:crossBetween val="between"/>
      </c:valAx>
      <c:spPr>
        <a:noFill/>
        <a:ln>
          <a:noFill/>
        </a:ln>
        <a:effectLst/>
      </c:spPr>
    </c:plotArea>
    <c:legend>
      <c:legendPos val="r"/>
      <c:layout>
        <c:manualLayout>
          <c:xMode val="edge"/>
          <c:yMode val="edge"/>
          <c:x val="9.0279658792650916E-2"/>
          <c:y val="0.15379981994198841"/>
          <c:w val="0.19617520390596338"/>
          <c:h val="0.3158646089409076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[2024.308 Attachment Two - Monitoring stocktake worksheet - Environment Committee.xlsx]Tables and Graphs!PivotTable6</c:name>
    <c:fmtId val="2"/>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NZ"/>
              <a:t>Monitoring type</a:t>
            </a:r>
          </a:p>
        </c:rich>
      </c:tx>
      <c:layout>
        <c:manualLayout>
          <c:xMode val="edge"/>
          <c:yMode val="edge"/>
          <c:x val="0.2981940124301618"/>
          <c:y val="5.9164479440069993E-2"/>
        </c:manualLayout>
      </c:layout>
      <c:overlay val="0"/>
      <c:spPr>
        <a:noFill/>
        <a:ln>
          <a:noFill/>
        </a:ln>
        <a:effectLst/>
      </c:spPr>
    </c:title>
    <c:autoTitleDeleted val="0"/>
    <c:pivotFmts>
      <c:pivotFmt>
        <c:idx val="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outerShdw blurRad="63500" sx="102000" sy="102000" algn="ctr" rotWithShape="0">
              <a:prstClr val="black">
                <a:alpha val="20000"/>
              </a:prstClr>
            </a:outerShdw>
          </a:effectLst>
        </c:spPr>
      </c:pivotFmt>
      <c:pivotFmt>
        <c:idx val="2"/>
        <c:spPr>
          <a:solidFill>
            <a:schemeClr val="accent2"/>
          </a:solidFill>
          <a:ln>
            <a:noFill/>
          </a:ln>
          <a:effectLst>
            <a:outerShdw blurRad="63500" sx="102000" sy="102000" algn="ctr" rotWithShape="0">
              <a:prstClr val="black">
                <a:alpha val="20000"/>
              </a:prstClr>
            </a:outerShdw>
          </a:effectLst>
        </c:spPr>
      </c:pivotFmt>
      <c:pivotFmt>
        <c:idx val="3"/>
        <c:spPr>
          <a:solidFill>
            <a:schemeClr val="accent3"/>
          </a:solidFill>
          <a:ln>
            <a:noFill/>
          </a:ln>
          <a:effectLst>
            <a:outerShdw blurRad="63500" sx="102000" sy="102000" algn="ctr" rotWithShape="0">
              <a:prstClr val="black">
                <a:alpha val="20000"/>
              </a:prstClr>
            </a:outerShdw>
          </a:effectLst>
        </c:spPr>
      </c:pivotFmt>
      <c:pivotFmt>
        <c:idx val="4"/>
        <c:spPr>
          <a:solidFill>
            <a:schemeClr val="accent4"/>
          </a:solidFill>
          <a:ln>
            <a:noFill/>
          </a:ln>
          <a:effectLst>
            <a:outerShdw blurRad="63500" sx="102000" sy="102000" algn="ctr" rotWithShape="0">
              <a:prstClr val="black">
                <a:alpha val="20000"/>
              </a:prstClr>
            </a:outerShdw>
          </a:effectLst>
        </c:spPr>
        <c:dLbl>
          <c:idx val="0"/>
          <c:layout>
            <c:manualLayout>
              <c:x val="-3.0097817908201654E-3"/>
              <c:y val="-2.777777777777777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Lst>
        </c:dLbl>
      </c:pivotFmt>
      <c:pivotFmt>
        <c:idx val="5"/>
        <c:spPr>
          <a:solidFill>
            <a:schemeClr val="accent5"/>
          </a:solidFill>
          <a:ln>
            <a:noFill/>
          </a:ln>
          <a:effectLst>
            <a:outerShdw blurRad="63500" sx="102000" sy="102000" algn="ctr" rotWithShape="0">
              <a:prstClr val="black">
                <a:alpha val="20000"/>
              </a:prstClr>
            </a:outerShdw>
          </a:effectLst>
        </c:spPr>
        <c:dLbl>
          <c:idx val="0"/>
          <c:layout>
            <c:manualLayout>
              <c:x val="9.9322799097065456E-2"/>
              <c:y val="-2.1218890680033321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Lst>
        </c:dLbl>
      </c:pivotFmt>
    </c:pivotFmts>
    <c:plotArea>
      <c:layout/>
      <c:pieChart>
        <c:varyColors val="1"/>
        <c:ser>
          <c:idx val="0"/>
          <c:order val="0"/>
          <c:tx>
            <c:strRef>
              <c:f>'Tables and Graphs'!$B$65</c:f>
              <c:strCache>
                <c:ptCount val="1"/>
                <c:pt idx="0">
                  <c:v>Total</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6DA-4A56-9134-0AC37402C393}"/>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6DA-4A56-9134-0AC37402C393}"/>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6DA-4A56-9134-0AC37402C393}"/>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E6DA-4A56-9134-0AC37402C393}"/>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E6DA-4A56-9134-0AC37402C393}"/>
              </c:ext>
            </c:extLst>
          </c:dPt>
          <c:dLbls>
            <c:dLbl>
              <c:idx val="3"/>
              <c:layout>
                <c:manualLayout>
                  <c:x val="-3.0097817908201654E-3"/>
                  <c:y val="-2.7777777777777776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DA-4A56-9134-0AC37402C393}"/>
                </c:ext>
              </c:extLst>
            </c:dLbl>
            <c:dLbl>
              <c:idx val="4"/>
              <c:layout>
                <c:manualLayout>
                  <c:x val="9.9322799097065456E-2"/>
                  <c:y val="-2.1218890680033321E-17"/>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DA-4A56-9134-0AC37402C39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'Tables and Graphs'!$A$66:$A$71</c:f>
              <c:strCache>
                <c:ptCount val="5"/>
                <c:pt idx="0">
                  <c:v>Surveillance</c:v>
                </c:pt>
                <c:pt idx="1">
                  <c:v>Targeted Investigation</c:v>
                </c:pt>
                <c:pt idx="2">
                  <c:v>Effectiveness and Evalution</c:v>
                </c:pt>
                <c:pt idx="3">
                  <c:v>Compliance</c:v>
                </c:pt>
                <c:pt idx="4">
                  <c:v>Other</c:v>
                </c:pt>
              </c:strCache>
            </c:strRef>
          </c:cat>
          <c:val>
            <c:numRef>
              <c:f>'Tables and Graphs'!$B$66:$B$71</c:f>
              <c:numCache>
                <c:formatCode>General</c:formatCode>
                <c:ptCount val="5"/>
                <c:pt idx="0">
                  <c:v>25</c:v>
                </c:pt>
                <c:pt idx="1">
                  <c:v>10</c:v>
                </c:pt>
                <c:pt idx="2">
                  <c:v>7</c:v>
                </c:pt>
                <c:pt idx="3">
                  <c:v>1</c:v>
                </c:pt>
                <c:pt idx="4">
                  <c:v>1</c:v>
                </c:pt>
              </c:numCache>
            </c:numRef>
          </c:val>
          <c:extLst>
            <c:ext xmlns:c16="http://schemas.microsoft.com/office/drawing/2014/chart" uri="{C3380CC4-5D6E-409C-BE32-E72D297353CC}">
              <c16:uniqueId val="{00000000-712F-4F17-94B5-A6736208DCC0}"/>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[2024.308 Attachment Two - Monitoring stocktake worksheet - Environment Committee.xlsx]Tables and Graphs!PivotTable8</c:name>
    <c:fmtId val="2"/>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NZ"/>
              <a:t>Spatial context</a:t>
            </a:r>
          </a:p>
        </c:rich>
      </c:tx>
      <c:layout>
        <c:manualLayout>
          <c:xMode val="edge"/>
          <c:yMode val="edge"/>
          <c:x val="0.31441941667403928"/>
          <c:y val="4.9905220180810735E-2"/>
        </c:manualLayout>
      </c:layout>
      <c:overlay val="0"/>
      <c:spPr>
        <a:noFill/>
        <a:ln>
          <a:noFill/>
        </a:ln>
        <a:effectLst/>
      </c:spPr>
    </c:title>
    <c:autoTitleDeleted val="0"/>
    <c:pivotFmts>
      <c:pivotFmt>
        <c:idx val="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outerShdw blurRad="63500" sx="102000" sy="102000" algn="ctr" rotWithShape="0">
              <a:prstClr val="black">
                <a:alpha val="20000"/>
              </a:prstClr>
            </a:outerShdw>
          </a:effectLst>
        </c:spPr>
      </c:pivotFmt>
      <c:pivotFmt>
        <c:idx val="2"/>
        <c:spPr>
          <a:solidFill>
            <a:schemeClr val="accent2"/>
          </a:solidFill>
          <a:ln>
            <a:noFill/>
          </a:ln>
          <a:effectLst>
            <a:outerShdw blurRad="63500" sx="102000" sy="102000" algn="ctr" rotWithShape="0">
              <a:prstClr val="black">
                <a:alpha val="20000"/>
              </a:prstClr>
            </a:outerShdw>
          </a:effectLst>
        </c:spPr>
      </c:pivotFmt>
      <c:pivotFmt>
        <c:idx val="3"/>
        <c:spPr>
          <a:solidFill>
            <a:schemeClr val="accent3"/>
          </a:solidFill>
          <a:ln>
            <a:noFill/>
          </a:ln>
          <a:effectLst>
            <a:outerShdw blurRad="63500" sx="102000" sy="102000" algn="ctr" rotWithShape="0">
              <a:prstClr val="black">
                <a:alpha val="20000"/>
              </a:prstClr>
            </a:outerShdw>
          </a:effectLst>
        </c:spPr>
      </c:pivotFmt>
      <c:pivotFmt>
        <c:idx val="4"/>
        <c:spPr>
          <a:solidFill>
            <a:schemeClr val="accent4"/>
          </a:solidFill>
          <a:ln>
            <a:noFill/>
          </a:ln>
          <a:effectLst>
            <a:outerShdw blurRad="63500" sx="102000" sy="102000" algn="ctr" rotWithShape="0">
              <a:prstClr val="black">
                <a:alpha val="20000"/>
              </a:prstClr>
            </a:outerShdw>
          </a:effectLst>
        </c:spPr>
      </c:pivotFmt>
    </c:pivotFmts>
    <c:plotArea>
      <c:layout/>
      <c:pieChart>
        <c:varyColors val="1"/>
        <c:ser>
          <c:idx val="0"/>
          <c:order val="0"/>
          <c:tx>
            <c:strRef>
              <c:f>'Tables and Graphs'!$B$74</c:f>
              <c:strCache>
                <c:ptCount val="1"/>
                <c:pt idx="0">
                  <c:v>Total</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AEC-4419-BFD1-F9F690914D1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AEC-4419-BFD1-F9F690914D15}"/>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AEC-4419-BFD1-F9F690914D15}"/>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8AEC-4419-BFD1-F9F690914D15}"/>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'Tables and Graphs'!$A$75:$A$79</c:f>
              <c:strCache>
                <c:ptCount val="4"/>
                <c:pt idx="0">
                  <c:v>Regional and Whaitua</c:v>
                </c:pt>
                <c:pt idx="1">
                  <c:v>Regional only</c:v>
                </c:pt>
                <c:pt idx="2">
                  <c:v>Whaitua only</c:v>
                </c:pt>
                <c:pt idx="3">
                  <c:v>Site based</c:v>
                </c:pt>
              </c:strCache>
            </c:strRef>
          </c:cat>
          <c:val>
            <c:numRef>
              <c:f>'Tables and Graphs'!$B$75:$B$79</c:f>
              <c:numCache>
                <c:formatCode>General</c:formatCode>
                <c:ptCount val="4"/>
                <c:pt idx="0">
                  <c:v>11</c:v>
                </c:pt>
                <c:pt idx="1">
                  <c:v>12</c:v>
                </c:pt>
                <c:pt idx="2">
                  <c:v>8</c:v>
                </c:pt>
                <c:pt idx="3">
                  <c:v>13</c:v>
                </c:pt>
              </c:numCache>
            </c:numRef>
          </c:val>
          <c:extLst>
            <c:ext xmlns:c16="http://schemas.microsoft.com/office/drawing/2014/chart" uri="{C3380CC4-5D6E-409C-BE32-E72D297353CC}">
              <c16:uniqueId val="{00000000-F054-4424-8DBA-8D4938E47C95}"/>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[2024.308 Attachment Two - Monitoring stocktake worksheet - Environment Committee.xlsx]Tables and Graphs!PivotTable10</c:name>
    <c:fmtId val="4"/>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NZ"/>
              <a:t>Reporting</a:t>
            </a:r>
          </a:p>
        </c:rich>
      </c:tx>
      <c:layout>
        <c:manualLayout>
          <c:xMode val="edge"/>
          <c:yMode val="edge"/>
          <c:x val="0.37426972190273966"/>
          <c:y val="4.9905220180810735E-2"/>
        </c:manualLayout>
      </c:layout>
      <c:overlay val="0"/>
      <c:spPr>
        <a:noFill/>
        <a:ln>
          <a:noFill/>
        </a:ln>
        <a:effectLst/>
      </c:spPr>
    </c:title>
    <c:autoTitleDeleted val="0"/>
    <c:pivotFmts>
      <c:pivotFmt>
        <c:idx val="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outerShdw blurRad="63500" sx="102000" sy="102000" algn="ctr" rotWithShape="0">
              <a:prstClr val="black">
                <a:alpha val="20000"/>
              </a:prstClr>
            </a:outerShdw>
          </a:effectLst>
        </c:spPr>
      </c:pivotFmt>
      <c:pivotFmt>
        <c:idx val="2"/>
        <c:spPr>
          <a:solidFill>
            <a:schemeClr val="accent2"/>
          </a:solidFill>
          <a:ln>
            <a:noFill/>
          </a:ln>
          <a:effectLst>
            <a:outerShdw blurRad="63500" sx="102000" sy="102000" algn="ctr" rotWithShape="0">
              <a:prstClr val="black">
                <a:alpha val="20000"/>
              </a:prstClr>
            </a:outerShdw>
          </a:effectLst>
        </c:spPr>
      </c:pivotFmt>
      <c:pivotFmt>
        <c:idx val="3"/>
        <c:spPr>
          <a:solidFill>
            <a:schemeClr val="accent3"/>
          </a:solidFill>
          <a:ln>
            <a:noFill/>
          </a:ln>
          <a:effectLst>
            <a:outerShdw blurRad="63500" sx="102000" sy="102000" algn="ctr" rotWithShape="0">
              <a:prstClr val="black">
                <a:alpha val="20000"/>
              </a:prstClr>
            </a:outerShdw>
          </a:effectLst>
        </c:spPr>
        <c:dLbl>
          <c:idx val="0"/>
          <c:layout>
            <c:manualLayout>
              <c:x val="-7.4906367041198504E-2"/>
              <c:y val="4.629629629629631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Lst>
        </c:dLbl>
      </c:pivotFmt>
      <c:pivotFmt>
        <c:idx val="4"/>
        <c:spPr>
          <a:solidFill>
            <a:schemeClr val="accent4"/>
          </a:solidFill>
          <a:ln>
            <a:noFill/>
          </a:ln>
          <a:effectLst>
            <a:outerShdw blurRad="63500" sx="102000" sy="102000" algn="ctr" rotWithShape="0">
              <a:prstClr val="black">
                <a:alpha val="20000"/>
              </a:prstClr>
            </a:outerShdw>
          </a:effectLst>
        </c:spPr>
        <c:dLbl>
          <c:idx val="0"/>
          <c:layout>
            <c:manualLayout>
              <c:x val="4.4943820224719044E-2"/>
              <c:y val="-1.851851851851856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Lst>
        </c:dLbl>
      </c:pivotFmt>
      <c:pivotFmt>
        <c:idx val="5"/>
        <c:spPr>
          <a:solidFill>
            <a:schemeClr val="accent5"/>
          </a:solidFill>
          <a:ln>
            <a:noFill/>
          </a:ln>
          <a:effectLst>
            <a:outerShdw blurRad="63500" sx="102000" sy="102000" algn="ctr" rotWithShape="0">
              <a:prstClr val="black">
                <a:alpha val="20000"/>
              </a:prstClr>
            </a:outerShdw>
          </a:effectLst>
        </c:spPr>
        <c:dLbl>
          <c:idx val="0"/>
          <c:layout>
            <c:manualLayout>
              <c:x val="9.5880149812734086E-2"/>
              <c:y val="-1.851851851851851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Lst>
        </c:dLbl>
      </c:pivotFmt>
    </c:pivotFmts>
    <c:plotArea>
      <c:layout/>
      <c:pieChart>
        <c:varyColors val="1"/>
        <c:ser>
          <c:idx val="0"/>
          <c:order val="0"/>
          <c:tx>
            <c:strRef>
              <c:f>'Tables and Graphs'!$B$82</c:f>
              <c:strCache>
                <c:ptCount val="1"/>
                <c:pt idx="0">
                  <c:v>Total</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FE89-43F6-A09A-EB7CFE095EE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E89-43F6-A09A-EB7CFE095EE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FE89-43F6-A09A-EB7CFE095EE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FE89-43F6-A09A-EB7CFE095EE7}"/>
              </c:ext>
            </c:extLst>
          </c:dPt>
          <c:dPt>
            <c:idx val="4"/>
            <c:bubble3D val="0"/>
            <c:extLst>
              <c:ext xmlns:c16="http://schemas.microsoft.com/office/drawing/2014/chart" uri="{C3380CC4-5D6E-409C-BE32-E72D297353CC}">
                <c16:uniqueId val="{00000009-FE89-43F6-A09A-EB7CFE095EE7}"/>
              </c:ext>
            </c:extLst>
          </c:dPt>
          <c:dLbls>
            <c:dLbl>
              <c:idx val="2"/>
              <c:layout>
                <c:manualLayout>
                  <c:x val="-7.4906367041198504E-2"/>
                  <c:y val="4.6296296296296315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89-43F6-A09A-EB7CFE095EE7}"/>
                </c:ext>
              </c:extLst>
            </c:dLbl>
            <c:dLbl>
              <c:idx val="3"/>
              <c:layout>
                <c:manualLayout>
                  <c:x val="4.4943820224719044E-2"/>
                  <c:y val="-1.8518518518518563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89-43F6-A09A-EB7CFE095EE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'Tables and Graphs'!$A$83:$A$87</c:f>
              <c:strCache>
                <c:ptCount val="4"/>
                <c:pt idx="0">
                  <c:v>Technical report</c:v>
                </c:pt>
                <c:pt idx="1">
                  <c:v>GW web page</c:v>
                </c:pt>
                <c:pt idx="2">
                  <c:v>Regional Sector Web Reporting - LAWA</c:v>
                </c:pt>
                <c:pt idx="3">
                  <c:v>Other</c:v>
                </c:pt>
              </c:strCache>
            </c:strRef>
          </c:cat>
          <c:val>
            <c:numRef>
              <c:f>'Tables and Graphs'!$B$83:$B$87</c:f>
              <c:numCache>
                <c:formatCode>General</c:formatCode>
                <c:ptCount val="4"/>
                <c:pt idx="0">
                  <c:v>23</c:v>
                </c:pt>
                <c:pt idx="1">
                  <c:v>17</c:v>
                </c:pt>
                <c:pt idx="2">
                  <c:v>1</c:v>
                </c:pt>
                <c:pt idx="3">
                  <c:v>3</c:v>
                </c:pt>
              </c:numCache>
            </c:numRef>
          </c:val>
          <c:extLst>
            <c:ext xmlns:c16="http://schemas.microsoft.com/office/drawing/2014/chart" uri="{C3380CC4-5D6E-409C-BE32-E72D297353CC}">
              <c16:uniqueId val="{00000000-AD88-4BFA-9182-BFC81B9901D2}"/>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[2024.308 Attachment Two - Monitoring stocktake worksheet - Environment Committee.xlsx]Tables and Graphs!PivotTable5</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FTE for each monitoring</a:t>
            </a:r>
            <a:r>
              <a:rPr lang="en-NZ" baseline="0"/>
              <a:t> program by discipline</a:t>
            </a:r>
            <a:endParaRPr lang="en-NZ"/>
          </a:p>
        </c:rich>
      </c:tx>
      <c:layout>
        <c:manualLayout>
          <c:xMode val="edge"/>
          <c:yMode val="edge"/>
          <c:x val="0.25470337587111958"/>
          <c:y val="4.8412914020324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4.4081165716354419E-2"/>
          <c:y val="0.15061755513124325"/>
          <c:w val="0.93568894922617429"/>
          <c:h val="0.62119495244191969"/>
        </c:manualLayout>
      </c:layout>
      <c:barChart>
        <c:barDir val="col"/>
        <c:grouping val="clustered"/>
        <c:varyColors val="0"/>
        <c:ser>
          <c:idx val="0"/>
          <c:order val="0"/>
          <c:tx>
            <c:strRef>
              <c:f>'Tables and Graphs'!$B$91</c:f>
              <c:strCache>
                <c:ptCount val="1"/>
                <c:pt idx="0">
                  <c:v>Total</c:v>
                </c:pt>
              </c:strCache>
            </c:strRef>
          </c:tx>
          <c:spPr>
            <a:solidFill>
              <a:schemeClr val="accent1"/>
            </a:solidFill>
            <a:ln>
              <a:noFill/>
            </a:ln>
            <a:effectLst/>
          </c:spPr>
          <c:invertIfNegative val="0"/>
          <c:cat>
            <c:strRef>
              <c:f>'Tables and Graphs'!$A$92:$A$101</c:f>
              <c:strCache>
                <c:ptCount val="9"/>
                <c:pt idx="0">
                  <c:v>Air Quality</c:v>
                </c:pt>
                <c:pt idx="1">
                  <c:v>Terrestrial Ecology</c:v>
                </c:pt>
                <c:pt idx="2">
                  <c:v>Wetland</c:v>
                </c:pt>
                <c:pt idx="3">
                  <c:v>River water quality and ecology</c:v>
                </c:pt>
                <c:pt idx="4">
                  <c:v>Lake water quality and ecology</c:v>
                </c:pt>
                <c:pt idx="5">
                  <c:v>Coast water quality and ecology  </c:v>
                </c:pt>
                <c:pt idx="6">
                  <c:v>Groundwater Quality</c:v>
                </c:pt>
                <c:pt idx="7">
                  <c:v>Hydrology</c:v>
                </c:pt>
                <c:pt idx="8">
                  <c:v>Soil Quality</c:v>
                </c:pt>
              </c:strCache>
            </c:strRef>
          </c:cat>
          <c:val>
            <c:numRef>
              <c:f>'Tables and Graphs'!$B$92:$B$101</c:f>
              <c:numCache>
                <c:formatCode>General</c:formatCode>
                <c:ptCount val="9"/>
                <c:pt idx="0">
                  <c:v>3.4</c:v>
                </c:pt>
                <c:pt idx="1">
                  <c:v>4.2599999999999989</c:v>
                </c:pt>
                <c:pt idx="2">
                  <c:v>0.8</c:v>
                </c:pt>
                <c:pt idx="3">
                  <c:v>4.165</c:v>
                </c:pt>
                <c:pt idx="4">
                  <c:v>1.3</c:v>
                </c:pt>
                <c:pt idx="5">
                  <c:v>2</c:v>
                </c:pt>
                <c:pt idx="6">
                  <c:v>1</c:v>
                </c:pt>
                <c:pt idx="7">
                  <c:v>15.75</c:v>
                </c:pt>
                <c:pt idx="8">
                  <c:v>0.1</c:v>
                </c:pt>
              </c:numCache>
            </c:numRef>
          </c:val>
          <c:extLst>
            <c:ext xmlns:c16="http://schemas.microsoft.com/office/drawing/2014/chart" uri="{C3380CC4-5D6E-409C-BE32-E72D297353CC}">
              <c16:uniqueId val="{00000000-A670-4D78-83D7-AFCBFDA66FB9}"/>
            </c:ext>
          </c:extLst>
        </c:ser>
        <c:dLbls>
          <c:showLegendKey val="0"/>
          <c:showVal val="0"/>
          <c:showCatName val="0"/>
          <c:showSerName val="0"/>
          <c:showPercent val="0"/>
          <c:showBubbleSize val="0"/>
        </c:dLbls>
        <c:gapWidth val="219"/>
        <c:overlap val="-27"/>
        <c:axId val="57142416"/>
        <c:axId val="57152976"/>
      </c:barChart>
      <c:catAx>
        <c:axId val="5714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52976"/>
        <c:crosses val="autoZero"/>
        <c:auto val="1"/>
        <c:lblAlgn val="ctr"/>
        <c:lblOffset val="100"/>
        <c:noMultiLvlLbl val="0"/>
      </c:catAx>
      <c:valAx>
        <c:axId val="57152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42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[2024.308 Attachment Two - Monitoring stocktake worksheet - Environment Committee.xlsx]Tables and Graphs!PivotTable7</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Opex consultant</a:t>
            </a:r>
            <a:r>
              <a:rPr lang="en-NZ" baseline="0"/>
              <a:t> and materials spend </a:t>
            </a:r>
            <a:r>
              <a:rPr lang="en-NZ"/>
              <a:t>for monitoring</a:t>
            </a:r>
            <a:r>
              <a:rPr lang="en-NZ" baseline="0"/>
              <a:t> program by discipline</a:t>
            </a:r>
            <a:endParaRPr lang="en-NZ"/>
          </a:p>
        </c:rich>
      </c:tx>
      <c:overlay val="0"/>
      <c:spPr>
        <a:noFill/>
        <a:ln>
          <a:noFill/>
        </a:ln>
        <a:effectLst/>
      </c:spPr>
    </c:title>
    <c:autoTitleDeleted val="0"/>
    <c:pivotFmts>
      <c:pivotFmt>
        <c:idx val="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4"/>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'Tables and Graphs'!$B$104</c:f>
              <c:strCache>
                <c:ptCount val="1"/>
                <c:pt idx="0">
                  <c:v>consultant OPEX</c:v>
                </c:pt>
              </c:strCache>
            </c:strRef>
          </c:tx>
          <c:spPr>
            <a:solidFill>
              <a:schemeClr val="accent1"/>
            </a:solidFill>
            <a:ln>
              <a:noFill/>
            </a:ln>
            <a:effectLst/>
          </c:spPr>
          <c:invertIfNegative val="0"/>
          <c:cat>
            <c:strRef>
              <c:f>'Tables and Graphs'!$A$105:$A$114</c:f>
              <c:strCache>
                <c:ptCount val="9"/>
                <c:pt idx="0">
                  <c:v>Air Quality</c:v>
                </c:pt>
                <c:pt idx="1">
                  <c:v>Terrestrial Ecology</c:v>
                </c:pt>
                <c:pt idx="2">
                  <c:v>Wetland</c:v>
                </c:pt>
                <c:pt idx="3">
                  <c:v>River water quality and ecology</c:v>
                </c:pt>
                <c:pt idx="4">
                  <c:v>Lake water quality and ecology</c:v>
                </c:pt>
                <c:pt idx="5">
                  <c:v>Coast water quality and ecology  </c:v>
                </c:pt>
                <c:pt idx="6">
                  <c:v>Groundwater Quality</c:v>
                </c:pt>
                <c:pt idx="7">
                  <c:v>Hydrology</c:v>
                </c:pt>
                <c:pt idx="8">
                  <c:v>Soil Quality</c:v>
                </c:pt>
              </c:strCache>
            </c:strRef>
          </c:cat>
          <c:val>
            <c:numRef>
              <c:f>'Tables and Graphs'!$B$105:$B$114</c:f>
              <c:numCache>
                <c:formatCode>_-"$"* #,##0_-;\-"$"* #,##0_-;_-"$"* "-"??_-;_-@_-</c:formatCode>
                <c:ptCount val="9"/>
                <c:pt idx="0">
                  <c:v>17500</c:v>
                </c:pt>
                <c:pt idx="1">
                  <c:v>248000</c:v>
                </c:pt>
                <c:pt idx="2">
                  <c:v>30000</c:v>
                </c:pt>
                <c:pt idx="3">
                  <c:v>259000</c:v>
                </c:pt>
                <c:pt idx="4">
                  <c:v>84000</c:v>
                </c:pt>
                <c:pt idx="5">
                  <c:v>588437</c:v>
                </c:pt>
                <c:pt idx="6">
                  <c:v>0</c:v>
                </c:pt>
                <c:pt idx="7">
                  <c:v>307129</c:v>
                </c:pt>
                <c:pt idx="8">
                  <c:v>35000</c:v>
                </c:pt>
              </c:numCache>
            </c:numRef>
          </c:val>
          <c:extLst>
            <c:ext xmlns:c16="http://schemas.microsoft.com/office/drawing/2014/chart" uri="{C3380CC4-5D6E-409C-BE32-E72D297353CC}">
              <c16:uniqueId val="{00000004-7E7E-45A7-8E00-1B44D4E3BC1A}"/>
            </c:ext>
          </c:extLst>
        </c:ser>
        <c:ser>
          <c:idx val="1"/>
          <c:order val="1"/>
          <c:tx>
            <c:strRef>
              <c:f>'Tables and Graphs'!$C$104</c:f>
              <c:strCache>
                <c:ptCount val="1"/>
                <c:pt idx="0">
                  <c:v>materials OPEX</c:v>
                </c:pt>
              </c:strCache>
            </c:strRef>
          </c:tx>
          <c:invertIfNegative val="0"/>
          <c:cat>
            <c:strRef>
              <c:f>'Tables and Graphs'!$A$105:$A$114</c:f>
              <c:strCache>
                <c:ptCount val="9"/>
                <c:pt idx="0">
                  <c:v>Air Quality</c:v>
                </c:pt>
                <c:pt idx="1">
                  <c:v>Terrestrial Ecology</c:v>
                </c:pt>
                <c:pt idx="2">
                  <c:v>Wetland</c:v>
                </c:pt>
                <c:pt idx="3">
                  <c:v>River water quality and ecology</c:v>
                </c:pt>
                <c:pt idx="4">
                  <c:v>Lake water quality and ecology</c:v>
                </c:pt>
                <c:pt idx="5">
                  <c:v>Coast water quality and ecology  </c:v>
                </c:pt>
                <c:pt idx="6">
                  <c:v>Groundwater Quality</c:v>
                </c:pt>
                <c:pt idx="7">
                  <c:v>Hydrology</c:v>
                </c:pt>
                <c:pt idx="8">
                  <c:v>Soil Quality</c:v>
                </c:pt>
              </c:strCache>
            </c:strRef>
          </c:cat>
          <c:val>
            <c:numRef>
              <c:f>'Tables and Graphs'!$C$105:$C$114</c:f>
              <c:numCache>
                <c:formatCode>_-"$"* #,##0_-;\-"$"* #,##0_-;_-"$"* "-"??_-;_-@_-</c:formatCode>
                <c:ptCount val="9"/>
                <c:pt idx="0">
                  <c:v>85000</c:v>
                </c:pt>
                <c:pt idx="1">
                  <c:v>26000</c:v>
                </c:pt>
                <c:pt idx="2">
                  <c:v>5000</c:v>
                </c:pt>
                <c:pt idx="3">
                  <c:v>20823</c:v>
                </c:pt>
                <c:pt idx="5">
                  <c:v>11116</c:v>
                </c:pt>
                <c:pt idx="6">
                  <c:v>40000</c:v>
                </c:pt>
                <c:pt idx="7">
                  <c:v>237120</c:v>
                </c:pt>
              </c:numCache>
            </c:numRef>
          </c:val>
          <c:extLst>
            <c:ext xmlns:c16="http://schemas.microsoft.com/office/drawing/2014/chart" uri="{C3380CC4-5D6E-409C-BE32-E72D297353CC}">
              <c16:uniqueId val="{00000005-7E7E-45A7-8E00-1B44D4E3BC1A}"/>
            </c:ext>
          </c:extLst>
        </c:ser>
        <c:dLbls>
          <c:showLegendKey val="0"/>
          <c:showVal val="0"/>
          <c:showCatName val="0"/>
          <c:showSerName val="0"/>
          <c:showPercent val="0"/>
          <c:showBubbleSize val="0"/>
        </c:dLbls>
        <c:gapWidth val="219"/>
        <c:overlap val="-27"/>
        <c:axId val="57142416"/>
        <c:axId val="57152976"/>
      </c:barChart>
      <c:catAx>
        <c:axId val="5714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52976"/>
        <c:crosses val="autoZero"/>
        <c:auto val="1"/>
        <c:lblAlgn val="ctr"/>
        <c:lblOffset val="100"/>
        <c:noMultiLvlLbl val="0"/>
      </c:catAx>
      <c:valAx>
        <c:axId val="571529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42416"/>
        <c:crosses val="autoZero"/>
        <c:crossBetween val="between"/>
      </c:valAx>
    </c:plotArea>
    <c:plotVisOnly val="1"/>
    <c:dispBlanksAs val="gap"/>
    <c:showDLblsOverMax val="0"/>
    <c:extLst/>
  </c:chart>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12</xdr:col>
      <xdr:colOff>312420</xdr:colOff>
      <xdr:row>3</xdr:row>
      <xdr:rowOff>160020</xdr:rowOff>
    </xdr:from>
    <xdr:to>
      <xdr:col>20</xdr:col>
      <xdr:colOff>221395</xdr:colOff>
      <xdr:row>24</xdr:row>
      <xdr:rowOff>26229</xdr:rowOff>
    </xdr:to>
    <xdr:pic>
      <xdr:nvPicPr>
        <xdr:cNvPr id="3" name="Picture 2">
          <a:extLst>
            <a:ext uri="{FF2B5EF4-FFF2-40B4-BE49-F238E27FC236}">
              <a16:creationId xmlns:a16="http://schemas.microsoft.com/office/drawing/2014/main" id="{F97232A3-2FF9-7B61-1D39-4792B718B2BD}"/>
            </a:ext>
          </a:extLst>
        </xdr:cNvPr>
        <xdr:cNvPicPr>
          <a:picLocks noChangeAspect="1"/>
        </xdr:cNvPicPr>
      </xdr:nvPicPr>
      <xdr:blipFill>
        <a:blip xmlns:r="http://schemas.openxmlformats.org/officeDocument/2006/relationships" r:embed="rId1"/>
        <a:stretch>
          <a:fillRect/>
        </a:stretch>
      </xdr:blipFill>
      <xdr:spPr>
        <a:xfrm>
          <a:off x="7612380" y="708660"/>
          <a:ext cx="4785775" cy="3706689"/>
        </a:xfrm>
        <a:prstGeom prst="rect">
          <a:avLst/>
        </a:prstGeom>
      </xdr:spPr>
    </xdr:pic>
    <xdr:clientData/>
  </xdr:twoCellAnchor>
  <xdr:twoCellAnchor>
    <xdr:from>
      <xdr:col>0</xdr:col>
      <xdr:colOff>387985</xdr:colOff>
      <xdr:row>4</xdr:row>
      <xdr:rowOff>31115</xdr:rowOff>
    </xdr:from>
    <xdr:to>
      <xdr:col>11</xdr:col>
      <xdr:colOff>278765</xdr:colOff>
      <xdr:row>80</xdr:row>
      <xdr:rowOff>9525</xdr:rowOff>
    </xdr:to>
    <xdr:sp macro="" textlink="">
      <xdr:nvSpPr>
        <xdr:cNvPr id="4" name="TextBox 1">
          <a:extLst>
            <a:ext uri="{FF2B5EF4-FFF2-40B4-BE49-F238E27FC236}">
              <a16:creationId xmlns:a16="http://schemas.microsoft.com/office/drawing/2014/main" id="{0E53BBEF-448C-C671-523D-F770DC067A02}"/>
            </a:ext>
            <a:ext uri="{147F2762-F138-4A5C-976F-8EAC2B608ADB}">
              <a16:predDERef xmlns:a16="http://schemas.microsoft.com/office/drawing/2014/main" pred="{F97232A3-2FF9-7B61-1D39-4792B718B2BD}"/>
            </a:ext>
          </a:extLst>
        </xdr:cNvPr>
        <xdr:cNvSpPr txBox="1"/>
      </xdr:nvSpPr>
      <xdr:spPr>
        <a:xfrm>
          <a:off x="387985" y="755015"/>
          <a:ext cx="6596380" cy="137325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NZ" sz="1600" b="1" u="sng" baseline="0">
              <a:solidFill>
                <a:schemeClr val="dk1"/>
              </a:solidFill>
              <a:latin typeface="+mn-lt"/>
              <a:ea typeface="+mn-ea"/>
              <a:cs typeface="+mn-cs"/>
            </a:rPr>
            <a:t>Stocktake Scope</a:t>
          </a:r>
        </a:p>
        <a:p>
          <a:r>
            <a:rPr lang="en-NZ" sz="1400" baseline="0"/>
            <a:t>1. The spreadsheet contains questions to enable us compile key information  about our monitoring programmes the we regularly </a:t>
          </a:r>
          <a:r>
            <a:rPr lang="en-NZ" sz="1400" baseline="0">
              <a:solidFill>
                <a:schemeClr val="dk1"/>
              </a:solidFill>
              <a:latin typeface="+mn-lt"/>
              <a:ea typeface="+mn-ea"/>
              <a:cs typeface="+mn-cs"/>
            </a:rPr>
            <a:t>undertake. Please fill out the spreadsheet as best you can. </a:t>
          </a:r>
        </a:p>
        <a:p>
          <a:endParaRPr lang="en-NZ" sz="1400" baseline="0"/>
        </a:p>
        <a:p>
          <a:r>
            <a:rPr lang="en-NZ" sz="1400" baseline="0"/>
            <a:t>2. The scope of the stocktake is any environmental monitoring </a:t>
          </a:r>
          <a:r>
            <a:rPr lang="en-NZ" sz="1400" baseline="0">
              <a:solidFill>
                <a:schemeClr val="dk1"/>
              </a:solidFill>
              <a:latin typeface="+mn-lt"/>
              <a:ea typeface="+mn-ea"/>
              <a:cs typeface="+mn-cs"/>
            </a:rPr>
            <a:t>programme or related investigation that is being undertaken within the last 12 months.  </a:t>
          </a:r>
        </a:p>
        <a:p>
          <a:endParaRPr lang="en-NZ" sz="1400" baseline="0"/>
        </a:p>
        <a:p>
          <a:r>
            <a:rPr lang="en-NZ" sz="1400" baseline="0"/>
            <a:t>3. Please seek advice from your team leader or manager if you are unsure. There is a teams channel to post questions </a:t>
          </a:r>
          <a:r>
            <a:rPr lang="en-NZ" sz="1400">
              <a:hlinkClick xmlns:r="http://schemas.openxmlformats.org/officeDocument/2006/relationships" r:id=""/>
            </a:rPr>
            <a:t>EG Knowledge and Insights | Monitoring Review | Microsoft Teams</a:t>
          </a:r>
          <a:endParaRPr lang="en-NZ" sz="1400" baseline="0"/>
        </a:p>
        <a:p>
          <a:endParaRPr lang="en-NZ" sz="1400" baseline="0"/>
        </a:p>
        <a:p>
          <a:r>
            <a:rPr lang="en-NZ" sz="1400" baseline="0"/>
            <a:t>4. Please do not change the "Lists" tab as this will corrupt everybody's else's work. </a:t>
          </a:r>
        </a:p>
        <a:p>
          <a:endParaRPr lang="en-NZ" sz="1400" baseline="0"/>
        </a:p>
        <a:p>
          <a:r>
            <a:rPr lang="en-NZ" sz="1400" baseline="0"/>
            <a:t>5. Please use the dropdown list for the questions where applicable. If there is no category that fits then please state in the spare column named  "other" </a:t>
          </a:r>
          <a:r>
            <a:rPr lang="en-NZ" sz="1400" b="1" u="sng" baseline="0"/>
            <a:t>where this has been provided only.  </a:t>
          </a:r>
          <a:r>
            <a:rPr lang="en-NZ" sz="1400" b="0" u="none" baseline="0"/>
            <a:t>This is because we want to be able to analyse the data in a consistent manner.</a:t>
          </a:r>
        </a:p>
        <a:p>
          <a:endParaRPr lang="en-NZ" sz="1400" baseline="0"/>
        </a:p>
        <a:p>
          <a:r>
            <a:rPr lang="en-NZ" sz="1400" baseline="0"/>
            <a:t>6. The Whaitua boundaries are in the map to assist with assessing the number of sites in each Whaitua. GIS layer </a:t>
          </a:r>
          <a:r>
            <a:rPr lang="en-NZ" sz="1400" i="1" baseline="0"/>
            <a:t>Whaitua - ICM Supercatchments.lyr</a:t>
          </a:r>
          <a:r>
            <a:rPr lang="en-NZ" sz="1400" baseline="0"/>
            <a:t> is  available in V:\All_Main_GIS_Layers_SDE\Special Projects.</a:t>
          </a:r>
        </a:p>
        <a:p>
          <a:r>
            <a:rPr lang="en-NZ" sz="1400" baseline="0"/>
            <a:t>If you need assistance with GIS analysis then please log a request with the GIS team.</a:t>
          </a:r>
        </a:p>
        <a:p>
          <a:endParaRPr lang="en-NZ" sz="1200" baseline="0"/>
        </a:p>
        <a:p>
          <a:r>
            <a:rPr lang="en-NZ" sz="1600" b="1" u="sng" baseline="0"/>
            <a:t>Definitions</a:t>
          </a:r>
        </a:p>
        <a:p>
          <a:endParaRPr lang="en-NZ" sz="1100" baseline="0"/>
        </a:p>
        <a:p>
          <a:r>
            <a:rPr lang="en-NZ" sz="1400" b="1" i="1" baseline="0"/>
            <a:t>Monitoring types</a:t>
          </a:r>
        </a:p>
        <a:p>
          <a:r>
            <a:rPr lang="en-NZ" sz="1400" b="1" i="0" u="sng" baseline="0">
              <a:latin typeface="Calibri" panose="020F0502020204030204" pitchFamily="34" charset="0"/>
              <a:cs typeface="Calibri" panose="020F0502020204030204" pitchFamily="34" charset="0"/>
            </a:rPr>
            <a:t>1. Surveillance</a:t>
          </a:r>
        </a:p>
        <a:p>
          <a:pPr marL="0" marR="0" lvl="0" indent="0" defTabSz="914400" eaLnBrk="1" fontAlgn="auto" latinLnBrk="0" hangingPunct="1">
            <a:lnSpc>
              <a:spcPct val="100000"/>
            </a:lnSpc>
            <a:spcBef>
              <a:spcPts val="0"/>
            </a:spcBef>
            <a:spcAft>
              <a:spcPts val="0"/>
            </a:spcAft>
            <a:buClrTx/>
            <a:buSzTx/>
            <a:buFontTx/>
            <a:buNone/>
            <a:tabLst/>
            <a:defRPr/>
          </a:pPr>
          <a:r>
            <a:rPr lang="en-NZ" sz="1400" b="0" baseline="0">
              <a:latin typeface="Calibri" panose="020F0502020204030204" pitchFamily="34" charset="0"/>
              <a:cs typeface="Calibri" panose="020F0502020204030204" pitchFamily="34" charset="0"/>
            </a:rPr>
            <a:t>State </a:t>
          </a:r>
          <a:r>
            <a:rPr lang="en-NZ" sz="1400" baseline="0">
              <a:latin typeface="Calibri" panose="020F0502020204030204" pitchFamily="34" charset="0"/>
              <a:cs typeface="Calibri" panose="020F0502020204030204" pitchFamily="34" charset="0"/>
            </a:rPr>
            <a:t>of environment  monitoring, including tracking of state and trend analysis for a range of purposes. </a:t>
          </a:r>
          <a:r>
            <a:rPr lang="en-NZ" sz="1400">
              <a:solidFill>
                <a:schemeClr val="dk1"/>
              </a:solidFill>
              <a:effectLst/>
              <a:latin typeface="Calibri" panose="020F0502020204030204" pitchFamily="34" charset="0"/>
              <a:ea typeface="+mn-ea"/>
              <a:cs typeface="Calibri" panose="020F0502020204030204" pitchFamily="34" charset="0"/>
            </a:rPr>
            <a:t>Typically long-term and broad scale programs that collect data at regular intervals to identify trends or changes​ in the state of the environment</a:t>
          </a:r>
        </a:p>
        <a:p>
          <a:pPr marL="0" indent="0"/>
          <a:endParaRPr lang="en-NZ" sz="1100" b="1" i="0" u="sng" baseline="0">
            <a:solidFill>
              <a:schemeClr val="dk1"/>
            </a:solidFill>
            <a:latin typeface="Calibri" panose="020F0502020204030204" pitchFamily="34" charset="0"/>
            <a:ea typeface="+mn-ea"/>
            <a:cs typeface="Calibri" panose="020F0502020204030204" pitchFamily="34" charset="0"/>
          </a:endParaRPr>
        </a:p>
        <a:p>
          <a:pPr marL="0" indent="0"/>
          <a:r>
            <a:rPr lang="en-NZ" sz="1400" b="1" i="0" u="sng" baseline="0">
              <a:solidFill>
                <a:schemeClr val="dk1"/>
              </a:solidFill>
              <a:latin typeface="Calibri" panose="020F0502020204030204" pitchFamily="34" charset="0"/>
              <a:ea typeface="+mn-ea"/>
              <a:cs typeface="Calibri" panose="020F0502020204030204" pitchFamily="34" charset="0"/>
            </a:rPr>
            <a:t>2. Effectiveness and Evaluation ( or Adaptive Management)</a:t>
          </a:r>
        </a:p>
        <a:p>
          <a:pPr marL="0" marR="0" lvl="0" indent="0" defTabSz="914400" eaLnBrk="1" fontAlgn="auto" latinLnBrk="0" hangingPunct="1">
            <a:lnSpc>
              <a:spcPct val="100000"/>
            </a:lnSpc>
            <a:spcBef>
              <a:spcPts val="0"/>
            </a:spcBef>
            <a:spcAft>
              <a:spcPts val="0"/>
            </a:spcAft>
            <a:buClrTx/>
            <a:buSzTx/>
            <a:buFontTx/>
            <a:buNone/>
            <a:tabLst/>
            <a:defRPr/>
          </a:pPr>
          <a:r>
            <a:rPr lang="en-NZ" sz="1400">
              <a:solidFill>
                <a:schemeClr val="dk1"/>
              </a:solidFill>
              <a:effectLst/>
              <a:latin typeface="Calibri" panose="020F0502020204030204" pitchFamily="34" charset="0"/>
              <a:ea typeface="+mn-ea"/>
              <a:cs typeface="Calibri" panose="020F0502020204030204" pitchFamily="34" charset="0"/>
            </a:rPr>
            <a:t>Typically designed for short-medium term aimed at testing the effectiveness and efficiency of a management action such as implementation of policy and/or effectives of implementation programmes. Data is collected to identify links and changes in human pressures, consequent stressors and environmental state, for example the impact on urban air quality from the increasing use of electric busses. </a:t>
          </a:r>
        </a:p>
        <a:p>
          <a:endParaRPr lang="en-NZ" sz="1050" b="0" u="sng" baseline="0"/>
        </a:p>
        <a:p>
          <a:pPr marL="0" indent="0"/>
          <a:r>
            <a:rPr lang="en-NZ" sz="1400" b="1" i="0" u="sng" baseline="0">
              <a:solidFill>
                <a:schemeClr val="dk1"/>
              </a:solidFill>
              <a:latin typeface="Calibri" panose="020F0502020204030204" pitchFamily="34" charset="0"/>
              <a:ea typeface="+mn-ea"/>
              <a:cs typeface="Calibri" panose="020F0502020204030204" pitchFamily="34" charset="0"/>
            </a:rPr>
            <a:t>3. Compliance</a:t>
          </a:r>
        </a:p>
        <a:p>
          <a:r>
            <a:rPr lang="en-NZ" sz="1400">
              <a:solidFill>
                <a:schemeClr val="dk1"/>
              </a:solidFill>
              <a:effectLst/>
              <a:latin typeface="Calibri" panose="020F0502020204030204" pitchFamily="34" charset="0"/>
              <a:ea typeface="+mn-ea"/>
              <a:cs typeface="Calibri" panose="020F0502020204030204" pitchFamily="34" charset="0"/>
            </a:rPr>
            <a:t>For regulatory purposes including compliance with consents and any other statutory  compliance reasons.</a:t>
          </a:r>
        </a:p>
        <a:p>
          <a:endParaRPr lang="en-NZ" sz="1100" baseline="0"/>
        </a:p>
        <a:p>
          <a:pPr marL="0" indent="0"/>
          <a:r>
            <a:rPr lang="en-NZ" sz="1400" b="1" i="0" u="sng" baseline="0">
              <a:solidFill>
                <a:schemeClr val="dk1"/>
              </a:solidFill>
              <a:latin typeface="Calibri" panose="020F0502020204030204" pitchFamily="34" charset="0"/>
              <a:ea typeface="+mn-ea"/>
              <a:cs typeface="Calibri" panose="020F0502020204030204" pitchFamily="34" charset="0"/>
            </a:rPr>
            <a:t>4.  Targeted Investigation</a:t>
          </a:r>
        </a:p>
        <a:p>
          <a:r>
            <a:rPr lang="en-NZ" sz="1400">
              <a:solidFill>
                <a:schemeClr val="dk1"/>
              </a:solidFill>
              <a:effectLst/>
              <a:latin typeface="Calibri" panose="020F0502020204030204" pitchFamily="34" charset="0"/>
              <a:ea typeface="+mn-ea"/>
              <a:cs typeface="Calibri" panose="020F0502020204030204" pitchFamily="34" charset="0"/>
            </a:rPr>
            <a:t>Typically designed for short-medium term with the objective of filling gaps in knowledge or understanding at a range of spatial scales. e.g., Parkvale </a:t>
          </a:r>
          <a:r>
            <a:rPr lang="en-NZ" sz="1200">
              <a:solidFill>
                <a:schemeClr val="dk1"/>
              </a:solidFill>
              <a:effectLst/>
              <a:latin typeface="Arial" panose="020B0604020202020204" pitchFamily="34" charset="0"/>
              <a:ea typeface="+mn-ea"/>
              <a:cs typeface="Arial" panose="020B0604020202020204" pitchFamily="34" charset="0"/>
            </a:rPr>
            <a:t>catchment land use and water quality project designed to understand sources of nutrients.</a:t>
          </a:r>
        </a:p>
        <a:p>
          <a:endParaRPr lang="en-NZ" sz="1100" b="0" i="1" baseline="0">
            <a:solidFill>
              <a:schemeClr val="dk1"/>
            </a:solidFill>
            <a:effectLst/>
            <a:latin typeface="+mn-lt"/>
            <a:ea typeface="+mn-ea"/>
            <a:cs typeface="+mn-cs"/>
          </a:endParaRPr>
        </a:p>
        <a:p>
          <a:endParaRPr lang="en-NZ" sz="1100" b="0" i="1" baseline="0">
            <a:solidFill>
              <a:schemeClr val="dk1"/>
            </a:solidFill>
            <a:effectLst/>
            <a:latin typeface="+mn-lt"/>
            <a:ea typeface="+mn-ea"/>
            <a:cs typeface="+mn-cs"/>
          </a:endParaRPr>
        </a:p>
        <a:p>
          <a:r>
            <a:rPr lang="en-NZ" sz="1600" b="1" i="1" baseline="0">
              <a:solidFill>
                <a:schemeClr val="dk1"/>
              </a:solidFill>
              <a:latin typeface="+mn-lt"/>
              <a:ea typeface="+mn-ea"/>
              <a:cs typeface="+mn-cs"/>
            </a:rPr>
            <a:t>Site Coverage </a:t>
          </a:r>
        </a:p>
        <a:p>
          <a:r>
            <a:rPr lang="en-NZ" sz="1400">
              <a:solidFill>
                <a:schemeClr val="dk1"/>
              </a:solidFill>
              <a:effectLst/>
              <a:latin typeface="Calibri" panose="020F0502020204030204" pitchFamily="34" charset="0"/>
              <a:ea typeface="+mn-ea"/>
              <a:cs typeface="Calibri" panose="020F0502020204030204" pitchFamily="34" charset="0"/>
            </a:rPr>
            <a:t>This is subjective  but please provide your expert opinion.</a:t>
          </a:r>
        </a:p>
        <a:p>
          <a:pPr marL="0" indent="0"/>
          <a:endParaRPr lang="en-NZ" sz="1200" b="0" i="1" baseline="0">
            <a:solidFill>
              <a:schemeClr val="dk1"/>
            </a:solidFill>
            <a:latin typeface="+mn-lt"/>
            <a:ea typeface="+mn-ea"/>
            <a:cs typeface="+mn-cs"/>
          </a:endParaRPr>
        </a:p>
        <a:p>
          <a:pPr marL="0" indent="0"/>
          <a:r>
            <a:rPr lang="en-NZ" sz="1400" b="1" i="0" u="sng" baseline="0">
              <a:solidFill>
                <a:schemeClr val="dk1"/>
              </a:solidFill>
              <a:latin typeface="Calibri" panose="020F0502020204030204" pitchFamily="34" charset="0"/>
              <a:ea typeface="+mn-ea"/>
              <a:cs typeface="Calibri" panose="020F0502020204030204" pitchFamily="34" charset="0"/>
            </a:rPr>
            <a:t>1. Poor </a:t>
          </a:r>
        </a:p>
        <a:p>
          <a:pPr marL="0" indent="0"/>
          <a:r>
            <a:rPr lang="en-NZ" sz="1400">
              <a:solidFill>
                <a:schemeClr val="dk1"/>
              </a:solidFill>
              <a:effectLst/>
              <a:latin typeface="Calibri" panose="020F0502020204030204" pitchFamily="34" charset="0"/>
              <a:ea typeface="+mn-ea"/>
              <a:cs typeface="Calibri" panose="020F0502020204030204" pitchFamily="34" charset="0"/>
            </a:rPr>
            <a:t>Provides some insights to guide decision making but has a high level of uncertainty</a:t>
          </a:r>
          <a:r>
            <a:rPr lang="en-NZ" sz="1100">
              <a:solidFill>
                <a:schemeClr val="dk1"/>
              </a:solidFill>
              <a:effectLst/>
              <a:latin typeface="Arial" panose="020B0604020202020204" pitchFamily="34" charset="0"/>
              <a:ea typeface="+mn-ea"/>
              <a:cs typeface="Arial" panose="020B0604020202020204" pitchFamily="34" charset="0"/>
            </a:rPr>
            <a:t> </a:t>
          </a:r>
        </a:p>
        <a:p>
          <a:pPr marL="0" indent="0"/>
          <a:r>
            <a:rPr lang="en-NZ" sz="1100">
              <a:solidFill>
                <a:schemeClr val="dk1"/>
              </a:solidFill>
              <a:effectLst/>
              <a:latin typeface="Arial" panose="020B0604020202020204" pitchFamily="34" charset="0"/>
              <a:ea typeface="+mn-ea"/>
              <a:cs typeface="Arial" panose="020B0604020202020204" pitchFamily="34" charset="0"/>
            </a:rPr>
            <a:t> </a:t>
          </a:r>
        </a:p>
        <a:p>
          <a:pPr marL="0" indent="0"/>
          <a:r>
            <a:rPr lang="en-NZ" sz="1400" b="1" i="0" u="sng" baseline="0">
              <a:solidFill>
                <a:schemeClr val="dk1"/>
              </a:solidFill>
              <a:latin typeface="Calibri" panose="020F0502020204030204" pitchFamily="34" charset="0"/>
              <a:ea typeface="+mn-ea"/>
              <a:cs typeface="Calibri" panose="020F0502020204030204" pitchFamily="34" charset="0"/>
            </a:rPr>
            <a:t>2. Adequate</a:t>
          </a:r>
        </a:p>
        <a:p>
          <a:pPr marL="0" indent="0"/>
          <a:r>
            <a:rPr lang="en-NZ" sz="1400">
              <a:solidFill>
                <a:schemeClr val="dk1"/>
              </a:solidFill>
              <a:effectLst/>
              <a:latin typeface="Calibri" panose="020F0502020204030204" pitchFamily="34" charset="0"/>
              <a:ea typeface="+mn-ea"/>
              <a:cs typeface="Calibri" panose="020F0502020204030204" pitchFamily="34" charset="0"/>
            </a:rPr>
            <a:t>Can be used to inform investment decisions and policy evaluation and effectiveness with a moderate level of uncertainty  </a:t>
          </a:r>
        </a:p>
        <a:p>
          <a:pPr marL="0" indent="0"/>
          <a:endParaRPr lang="en-NZ" sz="1100">
            <a:solidFill>
              <a:schemeClr val="dk1"/>
            </a:solidFill>
            <a:effectLst/>
            <a:latin typeface="Arial" panose="020B0604020202020204" pitchFamily="34" charset="0"/>
            <a:ea typeface="+mn-ea"/>
            <a:cs typeface="Arial" panose="020B0604020202020204" pitchFamily="34" charset="0"/>
          </a:endParaRPr>
        </a:p>
        <a:p>
          <a:pPr marL="0" indent="0"/>
          <a:r>
            <a:rPr lang="en-NZ" sz="1400" b="1" i="0" u="sng" baseline="0">
              <a:solidFill>
                <a:schemeClr val="dk1"/>
              </a:solidFill>
              <a:latin typeface="Calibri" panose="020F0502020204030204" pitchFamily="34" charset="0"/>
              <a:ea typeface="+mn-ea"/>
              <a:cs typeface="Calibri" panose="020F0502020204030204" pitchFamily="34" charset="0"/>
            </a:rPr>
            <a:t>3. Good</a:t>
          </a:r>
        </a:p>
        <a:p>
          <a:pPr marL="0" indent="0"/>
          <a:r>
            <a:rPr lang="en-NZ" sz="1400">
              <a:solidFill>
                <a:schemeClr val="dk1"/>
              </a:solidFill>
              <a:effectLst/>
              <a:latin typeface="Calibri" panose="020F0502020204030204" pitchFamily="34" charset="0"/>
              <a:ea typeface="+mn-ea"/>
              <a:cs typeface="Calibri" panose="020F0502020204030204" pitchFamily="34" charset="0"/>
            </a:rPr>
            <a:t>Can be used to inform policy development and compliance decisions low level of  uncertainty</a:t>
          </a:r>
        </a:p>
        <a:p>
          <a:pPr marL="0" indent="0"/>
          <a:endParaRPr lang="en-NZ" sz="1100">
            <a:solidFill>
              <a:schemeClr val="dk1"/>
            </a:solidFill>
            <a:effectLst/>
            <a:latin typeface="Arial" panose="020B0604020202020204" pitchFamily="34" charset="0"/>
            <a:ea typeface="+mn-ea"/>
            <a:cs typeface="Arial" panose="020B0604020202020204" pitchFamily="34" charset="0"/>
          </a:endParaRPr>
        </a:p>
        <a:p>
          <a:pPr marL="0" indent="0"/>
          <a:r>
            <a:rPr lang="en-NZ" sz="1400" b="1" i="0" u="sng" baseline="0">
              <a:solidFill>
                <a:schemeClr val="dk1"/>
              </a:solidFill>
              <a:latin typeface="Calibri" panose="020F0502020204030204" pitchFamily="34" charset="0"/>
              <a:ea typeface="+mn-ea"/>
              <a:cs typeface="Calibri" panose="020F0502020204030204" pitchFamily="34" charset="0"/>
            </a:rPr>
            <a:t>4. Not known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1123950</xdr:colOff>
      <xdr:row>0</xdr:row>
      <xdr:rowOff>14286</xdr:rowOff>
    </xdr:from>
    <xdr:to>
      <xdr:col>9</xdr:col>
      <xdr:colOff>1123950</xdr:colOff>
      <xdr:row>20</xdr:row>
      <xdr:rowOff>38100</xdr:rowOff>
    </xdr:to>
    <xdr:graphicFrame macro="">
      <xdr:nvGraphicFramePr>
        <xdr:cNvPr id="3" name="Chart 2">
          <a:extLst>
            <a:ext uri="{FF2B5EF4-FFF2-40B4-BE49-F238E27FC236}">
              <a16:creationId xmlns:a16="http://schemas.microsoft.com/office/drawing/2014/main" id="{0662C906-BDE2-D583-6B73-B0FB156B89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733424</xdr:colOff>
      <xdr:row>28</xdr:row>
      <xdr:rowOff>14287</xdr:rowOff>
    </xdr:from>
    <xdr:to>
      <xdr:col>9</xdr:col>
      <xdr:colOff>1133474</xdr:colOff>
      <xdr:row>48</xdr:row>
      <xdr:rowOff>180975</xdr:rowOff>
    </xdr:to>
    <xdr:graphicFrame macro="">
      <xdr:nvGraphicFramePr>
        <xdr:cNvPr id="4" name="Chart 3">
          <a:extLst>
            <a:ext uri="{FF2B5EF4-FFF2-40B4-BE49-F238E27FC236}">
              <a16:creationId xmlns:a16="http://schemas.microsoft.com/office/drawing/2014/main" id="{99A3186A-4F6A-8C0F-7DA2-622DB9AE58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1114425</xdr:colOff>
      <xdr:row>51</xdr:row>
      <xdr:rowOff>14287</xdr:rowOff>
    </xdr:from>
    <xdr:to>
      <xdr:col>7</xdr:col>
      <xdr:colOff>1104900</xdr:colOff>
      <xdr:row>65</xdr:row>
      <xdr:rowOff>180975</xdr:rowOff>
    </xdr:to>
    <xdr:graphicFrame macro="">
      <xdr:nvGraphicFramePr>
        <xdr:cNvPr id="5" name="Chart 4">
          <a:extLst>
            <a:ext uri="{FF2B5EF4-FFF2-40B4-BE49-F238E27FC236}">
              <a16:creationId xmlns:a16="http://schemas.microsoft.com/office/drawing/2014/main" id="{18E365A0-D4D8-190B-A075-D69074DAA3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1114425</xdr:colOff>
      <xdr:row>66</xdr:row>
      <xdr:rowOff>185737</xdr:rowOff>
    </xdr:from>
    <xdr:to>
      <xdr:col>7</xdr:col>
      <xdr:colOff>1133475</xdr:colOff>
      <xdr:row>82</xdr:row>
      <xdr:rowOff>9525</xdr:rowOff>
    </xdr:to>
    <xdr:graphicFrame macro="">
      <xdr:nvGraphicFramePr>
        <xdr:cNvPr id="6" name="Chart 5">
          <a:extLst>
            <a:ext uri="{FF2B5EF4-FFF2-40B4-BE49-F238E27FC236}">
              <a16:creationId xmlns:a16="http://schemas.microsoft.com/office/drawing/2014/main" id="{CA8190BE-D08B-766D-52AD-F967D8D757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1143000</xdr:colOff>
      <xdr:row>84</xdr:row>
      <xdr:rowOff>4761</xdr:rowOff>
    </xdr:from>
    <xdr:to>
      <xdr:col>7</xdr:col>
      <xdr:colOff>1123950</xdr:colOff>
      <xdr:row>98</xdr:row>
      <xdr:rowOff>180974</xdr:rowOff>
    </xdr:to>
    <xdr:graphicFrame macro="">
      <xdr:nvGraphicFramePr>
        <xdr:cNvPr id="8" name="Chart 7">
          <a:extLst>
            <a:ext uri="{FF2B5EF4-FFF2-40B4-BE49-F238E27FC236}">
              <a16:creationId xmlns:a16="http://schemas.microsoft.com/office/drawing/2014/main" id="{2C88C078-0F67-4E70-2BF2-BB549CFFDB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1123950</xdr:colOff>
      <xdr:row>100</xdr:row>
      <xdr:rowOff>4762</xdr:rowOff>
    </xdr:from>
    <xdr:to>
      <xdr:col>9</xdr:col>
      <xdr:colOff>1114425</xdr:colOff>
      <xdr:row>119</xdr:row>
      <xdr:rowOff>0</xdr:rowOff>
    </xdr:to>
    <xdr:graphicFrame macro="">
      <xdr:nvGraphicFramePr>
        <xdr:cNvPr id="2" name="Chart 1">
          <a:extLst>
            <a:ext uri="{FF2B5EF4-FFF2-40B4-BE49-F238E27FC236}">
              <a16:creationId xmlns:a16="http://schemas.microsoft.com/office/drawing/2014/main" id="{F1B54D90-B376-48AC-906C-8E6DADF554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1114424</xdr:colOff>
      <xdr:row>120</xdr:row>
      <xdr:rowOff>14286</xdr:rowOff>
    </xdr:from>
    <xdr:to>
      <xdr:col>9</xdr:col>
      <xdr:colOff>1104900</xdr:colOff>
      <xdr:row>141</xdr:row>
      <xdr:rowOff>38099</xdr:rowOff>
    </xdr:to>
    <xdr:graphicFrame macro="">
      <xdr:nvGraphicFramePr>
        <xdr:cNvPr id="7" name="Chart 6">
          <a:extLst>
            <a:ext uri="{FF2B5EF4-FFF2-40B4-BE49-F238E27FC236}">
              <a16:creationId xmlns:a16="http://schemas.microsoft.com/office/drawing/2014/main" id="{230D9D07-3ACD-F246-3ED2-DDCE45F6E9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mes Luty" refreshedDate="45443.441460416667" createdVersion="8" refreshedVersion="8" minRefreshableVersion="3" recordCount="44" xr:uid="{34220E61-BC0D-466B-8C1E-8113C6931B49}">
  <cacheSource type="worksheet">
    <worksheetSource ref="A1:AK45" sheet="Stocktake Questions"/>
  </cacheSource>
  <cacheFields count="47">
    <cacheField name="Name of Work Programme" numFmtId="0">
      <sharedItems/>
    </cacheField>
    <cacheField name="Domain (Please use drop down list)" numFmtId="0">
      <sharedItems count="4">
        <s v="Air"/>
        <s v="Freshwater"/>
        <s v="Land"/>
        <s v="Marine"/>
      </sharedItems>
    </cacheField>
    <cacheField name="Discipline  (Please use drop down list)" numFmtId="0">
      <sharedItems count="9">
        <s v="Air Quality"/>
        <s v="Coast water quality and ecology  "/>
        <s v="Groundwater Quality"/>
        <s v="Hydrology"/>
        <s v="Lake water quality and ecology"/>
        <s v="River water quality and ecology"/>
        <s v="Soil Quality"/>
        <s v="Terrestrial Ecology"/>
        <s v="Wetland"/>
      </sharedItems>
    </cacheField>
    <cacheField name="Is this an integrated programme with multiple disciplines (e.g. Terrestrial and aquatic ecology and/or catchment based programme)" numFmtId="0">
      <sharedItems containsBlank="1"/>
    </cacheField>
    <cacheField name="Please state the disciplines for intergated or catchment based programmes." numFmtId="0">
      <sharedItems containsBlank="1"/>
    </cacheField>
    <cacheField name="What is the  purpose of the programme (Please use drop down list)" numFmtId="0">
      <sharedItems count="15">
        <s v="Regional State of State of Environment (i.e. Section 35 RMA)"/>
        <s v="Regional Public Transport Plan"/>
        <s v="Regional Land Transport"/>
        <s v="RMA Regional Natural Resources Plan"/>
        <s v="Corporate Strategy"/>
        <s v="Sector Reporting (e.g., LAWA)"/>
        <s v="Regional State of Environment (i.e. Section 35 RMA)"/>
        <s v="Catchment Planning including Whaitua Development"/>
        <s v="Flood Risk and Hazard Assessment"/>
        <s v="Community Knowledge and Citizen Science"/>
        <s v="Pest Management Programs"/>
        <s v="National Policy Statement (e.g., NPS-FM)"/>
        <s v="RMA Regional Policy Statement"/>
        <s v="Biodiversity Programs (e.g., KNE)"/>
        <s v="Other - please state in column &quot;I&quot;"/>
      </sharedItems>
    </cacheField>
    <cacheField name="What is an second additional  purpose of the programme (Please use drop down list)" numFmtId="0">
      <sharedItems containsBlank="1"/>
    </cacheField>
    <cacheField name="What is an third additional purpose of the programme  (Please use drop down list)" numFmtId="0">
      <sharedItems containsBlank="1"/>
    </cacheField>
    <cacheField name="Other please state" numFmtId="0">
      <sharedItems containsBlank="1"/>
    </cacheField>
    <cacheField name="Who is the primary end-user or external organisation that uses the monitoring data or information" numFmtId="0">
      <sharedItems count="12">
        <s v="Policy "/>
        <s v="Metlink"/>
        <s v="Other (please state in column &quot;m&quot;)"/>
        <s v="Corporate"/>
        <s v="Catchment"/>
        <s v="Wellington Water"/>
        <s v="Flood Operations"/>
        <s v="Community Groups"/>
        <s v="Parks Strategy and Planning "/>
        <s v="Environment Restoration"/>
        <s v="City/District Council"/>
        <s v="Regulation - Consents and compliance"/>
      </sharedItems>
    </cacheField>
    <cacheField name="Who is the secondary additional  internal team or external organisation that uses the monitoring data or information" numFmtId="0">
      <sharedItems containsBlank="1"/>
    </cacheField>
    <cacheField name="Any additional  internal teams or external organisation that uses the monitoring data or information" numFmtId="0">
      <sharedItems containsBlank="1"/>
    </cacheField>
    <cacheField name="Other please state2" numFmtId="0">
      <sharedItems containsBlank="1"/>
    </cacheField>
    <cacheField name="Monitoring type (Please use drop down list)" numFmtId="0">
      <sharedItems count="5">
        <s v="Surveillance"/>
        <s v="Effectiveness and Evalution"/>
        <s v="Targeted Investigation"/>
        <s v="Compliance"/>
        <s v="Other ( use column &quot;o&quot;)"/>
      </sharedItems>
    </cacheField>
    <cacheField name="Other please state3" numFmtId="0">
      <sharedItems containsBlank="1"/>
    </cacheField>
    <cacheField name="What is the  spatial context of the  programme  (Please use drop down list)" numFmtId="0">
      <sharedItems count="4">
        <s v="Site based"/>
        <s v="Regional and Whaitua"/>
        <s v="Regional only"/>
        <s v="Whaitua only"/>
      </sharedItems>
    </cacheField>
    <cacheField name="Other please state4" numFmtId="0">
      <sharedItems containsBlank="1"/>
    </cacheField>
    <cacheField name="Please state the total number of sites in the programme" numFmtId="0">
      <sharedItems containsSemiMixedTypes="0" containsString="0" containsNumber="1" containsInteger="1" minValue="1" maxValue="317"/>
    </cacheField>
    <cacheField name="Frequency of data collection  (Please use drop down list)" numFmtId="0">
      <sharedItems containsBlank="1"/>
    </cacheField>
    <cacheField name="Other please state5" numFmtId="0">
      <sharedItems containsBlank="1" longText="1"/>
    </cacheField>
    <cacheField name="What is site coverage of the programme (Please use drop down list and refer to definitions in instructions)" numFmtId="0">
      <sharedItems containsBlank="1"/>
    </cacheField>
    <cacheField name="Please state the number of  sites in Te Whanganui-a-Tara  Whaitua (Refer to map or GIS layers for context.  If none then put &quot;0&quot;)" numFmtId="0">
      <sharedItems containsSemiMixedTypes="0" containsString="0" containsNumber="1" containsInteger="1" minValue="0" maxValue="713"/>
    </cacheField>
    <cacheField name="Please state the number of  sites in Kapiti Whaitua (Refer to map or GIS layers for context.  If none then put &quot;0&quot;)" numFmtId="0">
      <sharedItems containsSemiMixedTypes="0" containsString="0" containsNumber="1" containsInteger="1" minValue="0" maxValue="335"/>
    </cacheField>
    <cacheField name="Please state the number  of sites in Te Awarua - o - Porirua Whaitua (Refer to map or GIS layers for context.  If none then put &quot;0&quot;)" numFmtId="0">
      <sharedItems containsSemiMixedTypes="0" containsString="0" containsNumber="1" containsInteger="1" minValue="0" maxValue="134"/>
    </cacheField>
    <cacheField name="Please state the number of sites in Ruamāhanga  Whaitua (Refer to map or GIS layers for context.  If none then put &quot;0&quot;)" numFmtId="0">
      <sharedItems containsSemiMixedTypes="0" containsString="0" containsNumber="1" containsInteger="1" minValue="0" maxValue="551"/>
    </cacheField>
    <cacheField name="Please state the number of sites in the Wairarapa Coast Whaitua (Refer to map or GIS layers for context.  If none then put &quot;0&quot;)" numFmtId="0">
      <sharedItems containsSemiMixedTypes="0" containsString="0" containsNumber="1" containsInteger="1" minValue="0" maxValue="39"/>
    </cacheField>
    <cacheField name="Who is currently responsible for delivery of the programme (Please use drop down list)" numFmtId="0">
      <sharedItems/>
    </cacheField>
    <cacheField name="other please state6" numFmtId="0">
      <sharedItems containsBlank="1"/>
    </cacheField>
    <cacheField name="Which team is responsible for data collection and management  (Please use drop down list)" numFmtId="0">
      <sharedItems/>
    </cacheField>
    <cacheField name="Other please state7" numFmtId="0">
      <sharedItems containsBlank="1"/>
    </cacheField>
    <cacheField name="Who is the lead  person for the delivery of the data  collection (Please use drop down list)" numFmtId="0">
      <sharedItems/>
    </cacheField>
    <cacheField name="Other please state8" numFmtId="0">
      <sharedItems containsBlank="1"/>
    </cacheField>
    <cacheField name="Who is the lead person for the   analysis and  reporting " numFmtId="0">
      <sharedItems containsBlank="1"/>
    </cacheField>
    <cacheField name="Other please state9" numFmtId="0">
      <sharedItems containsBlank="1"/>
    </cacheField>
    <cacheField name="Which team is responsible for the   analysis and  reporting  (Please use drop down list)" numFmtId="0">
      <sharedItems/>
    </cacheField>
    <cacheField name="Other please state10" numFmtId="0">
      <sharedItems containsBlank="1"/>
    </cacheField>
    <cacheField name="What is the  primary method of data or  information reporting (Please use drop down list)" numFmtId="0">
      <sharedItems containsBlank="1" count="5">
        <s v="GW web page"/>
        <s v="Technical report"/>
        <s v="Regional Sector Web Reporting - LAWA"/>
        <s v="Other (Use column &quot;AN&quot;)"/>
        <m u="1"/>
      </sharedItems>
    </cacheField>
    <cacheField name="What is the  secondary  method of data or  information  reporting (Please use drop down list)" numFmtId="0">
      <sharedItems containsBlank="1"/>
    </cacheField>
    <cacheField name="What is the additional method of  data or  information reporting (Please use drop down list)" numFmtId="0">
      <sharedItems containsBlank="1"/>
    </cacheField>
    <cacheField name="Other please state11" numFmtId="0">
      <sharedItems containsBlank="1" longText="1"/>
    </cacheField>
    <cacheField name="How many FTEs are needed to deliver the programme" numFmtId="0">
      <sharedItems containsSemiMixedTypes="0" containsString="0" containsNumber="1" minValue="2.5000000000000001E-2" maxValue="10"/>
    </cacheField>
    <cacheField name="What is the total available budget available for the programme (Use 2023/2024 or average annual for multi year programmes) " numFmtId="44">
      <sharedItems containsString="0" containsBlank="1" containsNumber="1" minValue="0" maxValue="970000"/>
    </cacheField>
    <cacheField name="What was your personnel OPEX spend to deliver the programme (Use 2023/2024 or average annual for multi year programmes) " numFmtId="44">
      <sharedItems containsString="0" containsBlank="1" containsNumber="1" minValue="0" maxValue="830000"/>
    </cacheField>
    <cacheField name="What was your consultant OPEX spend to deliver the programme (Use 2023/2024 or average annual for multi year programmes) " numFmtId="44">
      <sharedItems containsString="0" containsBlank="1" containsNumber="1" containsInteger="1" minValue="0" maxValue="340000"/>
    </cacheField>
    <cacheField name="What was your materials OPEX spend to deliver the programme (Use 2023/2024 or average annual for multi year programmes) " numFmtId="44">
      <sharedItems containsString="0" containsBlank="1" containsNumber="1" containsInteger="1" minValue="0" maxValue="115000"/>
    </cacheField>
    <cacheField name="What is the CAPEX to deliver the programme (Use 2023/2024 or average annual for multi year programmes that change) " numFmtId="44">
      <sharedItems containsString="0" containsBlank="1" containsNumber="1" containsInteger="1" minValue="0" maxValue="75250"/>
    </cacheField>
    <cacheField name="FTE and cost comments" numFmtId="44">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
  <r>
    <s v="Urban air quality and emissions "/>
    <x v="0"/>
    <x v="0"/>
    <s v="No "/>
    <m/>
    <x v="0"/>
    <s v="RMA Regional Policy Statement"/>
    <s v="Other - please state in column &quot;I&quot;"/>
    <s v="Environmental Regulation_x000a__x000a_NES AQ compliance monitoring Masterton and Carterton "/>
    <x v="0"/>
    <s v="Regulation - Consents and compliance"/>
    <m/>
    <s v="LAWA, National domain reporting"/>
    <x v="0"/>
    <s v="Compliance "/>
    <x v="0"/>
    <s v="Site based  - Upper Hutt, Lower Hutt (also uses data from Welllington Central, Masterton West and Wainiomata)"/>
    <n v="2"/>
    <s v="5 minutes"/>
    <s v="X2 Upper hutt and lower hutt stations but draws on data from Willis St, Masterton and Wainuiomaata"/>
    <s v="Adequate "/>
    <n v="2"/>
    <n v="0"/>
    <n v="0"/>
    <n v="0"/>
    <n v="0"/>
    <s v=" Rob Masters "/>
    <m/>
    <s v="Monitoring - Land,  ecosystems and air"/>
    <s v="Data "/>
    <s v=" Darren Li "/>
    <s v="Jeremy Parry - Thompson "/>
    <s v="Tamsin Mitchell"/>
    <m/>
    <s v="Knowledge - Land, air and climate"/>
    <m/>
    <x v="0"/>
    <s v="Regional Sector Web Reporting - LAWA"/>
    <m/>
    <m/>
    <n v="1"/>
    <n v="141717"/>
    <n v="68150"/>
    <n v="5000"/>
    <n v="18000"/>
    <n v="63000"/>
    <s v="Consultant opex building and leases maintenance"/>
  </r>
  <r>
    <s v="Public transport emissions and air quality projects "/>
    <x v="0"/>
    <x v="0"/>
    <s v="No "/>
    <m/>
    <x v="1"/>
    <s v="Corporate Strategy"/>
    <m/>
    <s v="Evaluating impact of bus electrification co-benefits for air quality and health"/>
    <x v="1"/>
    <m/>
    <m/>
    <m/>
    <x v="1"/>
    <s v="Targeted Investigations"/>
    <x v="0"/>
    <s v="Site based - Manners St &amp; Golden Mile transport corridor"/>
    <n v="4"/>
    <s v="5 minutes"/>
    <s v="X1  Manners Street black carbon + 3 tube sites_x000a__x000a_Various averaged timed measurements ranging from 5 minute intervals upto monthly "/>
    <s v="Adequate "/>
    <n v="4"/>
    <n v="0"/>
    <n v="0"/>
    <n v="0"/>
    <n v="0"/>
    <s v=" Rob Masters "/>
    <s v="Tamsin Mitchell"/>
    <s v="Monitoring - Land,  ecosystems and air"/>
    <s v="Knowledge - LAC"/>
    <s v=" Darren Li "/>
    <s v="Jeremy Parry - Thompson "/>
    <s v="Tamsin Mitchell"/>
    <m/>
    <s v="Knowledge - Land, air and climate"/>
    <m/>
    <x v="1"/>
    <m/>
    <m/>
    <m/>
    <n v="0.1"/>
    <n v="36434"/>
    <n v="11750"/>
    <n v="0"/>
    <n v="15000"/>
    <n v="10000"/>
    <s v="24,434 plus 12,000 from Metlink "/>
  </r>
  <r>
    <s v="Regional Transport trends in traffic-related air pollution "/>
    <x v="0"/>
    <x v="0"/>
    <s v="No "/>
    <m/>
    <x v="2"/>
    <s v="Corporate Strategy"/>
    <s v="Other - please state in column &quot;I&quot;"/>
    <s v="Contributes to national programme "/>
    <x v="2"/>
    <m/>
    <m/>
    <s v="Regional Transport Planners "/>
    <x v="1"/>
    <s v="Surveillance"/>
    <x v="0"/>
    <s v="Monitoring zones, ie roadside, urban background and special (targeted for evaluation) throughout the region"/>
    <n v="31"/>
    <s v="Monthly"/>
    <s v="X1 Manners St + 30 tube sites"/>
    <s v="Adequate "/>
    <n v="23"/>
    <n v="2"/>
    <n v="4"/>
    <n v="2"/>
    <n v="0"/>
    <s v=" Rob Masters "/>
    <s v="Tamsin Mitchell"/>
    <s v="Monitoring - Land,  ecosystems and air"/>
    <s v="Knowledge - LAC"/>
    <s v=" Darren Li "/>
    <s v="Jeremy Parry - Thompson "/>
    <s v="Tamsin Mitchell"/>
    <m/>
    <s v="Knowledge - Land, air and climate"/>
    <m/>
    <x v="1"/>
    <m/>
    <m/>
    <m/>
    <n v="1"/>
    <n v="171604"/>
    <n v="70500"/>
    <n v="12500"/>
    <n v="30500"/>
    <n v="64500"/>
    <s v="146,604 plus 25,000 from Regional Transport"/>
  </r>
  <r>
    <s v="Home heating air pollution"/>
    <x v="0"/>
    <x v="0"/>
    <s v="No "/>
    <m/>
    <x v="3"/>
    <s v="Other - please state in column &quot;I&quot;"/>
    <m/>
    <s v="Supports Territorial Authories "/>
    <x v="0"/>
    <m/>
    <m/>
    <m/>
    <x v="1"/>
    <s v="Compliance "/>
    <x v="0"/>
    <s v="Airshed and Site based - Wainuiomata reference, Masterton, Upper Hutt site "/>
    <n v="4"/>
    <s v="5 minutes"/>
    <s v="X3 - Masterton, Wainuiomata and carterton every three years"/>
    <s v="Adequate "/>
    <n v="1"/>
    <n v="0"/>
    <n v="0"/>
    <n v="2"/>
    <n v="0"/>
    <s v=" Rob Masters "/>
    <m/>
    <s v="Monitoring - Land,  ecosystems and air"/>
    <s v="Data "/>
    <s v=" Darren Li "/>
    <s v="Jeremy Parry - Thompson "/>
    <s v="Tamsin Mitchell"/>
    <m/>
    <s v="Knowledge - Land, air and climate"/>
    <m/>
    <x v="1"/>
    <m/>
    <m/>
    <m/>
    <n v="1.2"/>
    <n v="171038"/>
    <n v="82250"/>
    <n v="0"/>
    <n v="21000"/>
    <n v="75250"/>
    <m/>
  </r>
  <r>
    <s v="Climate change and air pollutant interactions"/>
    <x v="0"/>
    <x v="0"/>
    <s v="No "/>
    <m/>
    <x v="4"/>
    <s v="Other - please state in column &quot;I&quot;"/>
    <m/>
    <s v="Supports Territorial Authorities_x000a__x000a_Contributes to CRI research linking monitoring of GHG and air pollutants to determine urban carbon footprints to verify emission inventories and for informing behaviour change"/>
    <x v="3"/>
    <s v="Policy "/>
    <m/>
    <s v="GNS "/>
    <x v="2"/>
    <s v="Supporting research"/>
    <x v="0"/>
    <s v="Site based - Wellington Central reference site "/>
    <n v="1"/>
    <s v="5 minutes"/>
    <m/>
    <s v="Adequate "/>
    <n v="1"/>
    <n v="0"/>
    <n v="0"/>
    <n v="0"/>
    <n v="0"/>
    <s v=" Rob Masters "/>
    <s v="Tamsin Mitchell"/>
    <s v="Monitoring - Land,  ecosystems and air"/>
    <s v="Knowledge - LAC"/>
    <s v=" Darren Li "/>
    <s v="Jeremy Parry - Thompson "/>
    <s v="Tamsin Mitchell"/>
    <m/>
    <s v="Knowledge - Land, air and climate"/>
    <m/>
    <x v="1"/>
    <m/>
    <m/>
    <m/>
    <n v="0.1"/>
    <n v="4886"/>
    <n v="2350"/>
    <n v="0"/>
    <n v="500"/>
    <n v="2000"/>
    <m/>
  </r>
  <r>
    <s v="Recreational Water Quality Monitoring"/>
    <x v="1"/>
    <x v="1"/>
    <s v="No "/>
    <s v="Also include freshwater sites"/>
    <x v="5"/>
    <s v="National Policy Statement (e.g., NPS-FM)"/>
    <s v="Regional State of State of Environment (i.e. Section 35 RMA)"/>
    <s v="Health Act"/>
    <x v="2"/>
    <s v="Other (please state in column &quot;m&quot;)"/>
    <s v="Other (please state in column &quot;m&quot;)"/>
    <s v="Primary: public (via LAWA); Secondary: Territorial Authorities/Wellington Water, Additional: Policy, Catchment (RECWQ Whaitua target setting)"/>
    <x v="0"/>
    <m/>
    <x v="1"/>
    <m/>
    <n v="84"/>
    <s v="Variable"/>
    <s v="Bathing season (Nov-Mar): largely weekly_x000a__x000a_Winter: some sites fortnightly (incl. monthly tier1 toxic algae sites)_x000a__x000a_Note: not all sites are measured annually, sampling at some sites can be added in a given year (+/- 3 sites)"/>
    <s v="Adequate "/>
    <n v="43"/>
    <n v="16"/>
    <n v="11"/>
    <n v="11"/>
    <n v="3"/>
    <s v=" Penny Fairbrother "/>
    <m/>
    <s v="Monitoring - Water"/>
    <m/>
    <s v=" Darien Kissick "/>
    <m/>
    <s v="Ashley Alberto"/>
    <m/>
    <s v="Knowledge - Water"/>
    <m/>
    <x v="2"/>
    <s v="Technical report"/>
    <s v="None"/>
    <s v="GW Live Data Viewer"/>
    <n v="1"/>
    <n v="252312.99"/>
    <n v="21177"/>
    <n v="34534"/>
    <n v="11116"/>
    <m/>
    <s v="Does not include parters time. FTE time concentrated over summer. "/>
  </r>
  <r>
    <s v="groundwater quality SOE monitoring"/>
    <x v="1"/>
    <x v="2"/>
    <s v="No "/>
    <m/>
    <x v="6"/>
    <s v="National Policy Statement (e.g., NPS-FM)"/>
    <s v="Sector Reporting (e.g., LAWA)"/>
    <m/>
    <x v="0"/>
    <s v="Regulation - Consents and compliance"/>
    <m/>
    <m/>
    <x v="0"/>
    <m/>
    <x v="2"/>
    <m/>
    <n v="76"/>
    <s v="2-3 Monthly"/>
    <s v="13 sites sampled annually and 10 sites sampled three-yearly"/>
    <s v="Adequate "/>
    <n v="9"/>
    <n v="15"/>
    <n v="1"/>
    <n v="50"/>
    <n v="1"/>
    <s v=" Rob Van Der Raaij "/>
    <s v=" David McQueen "/>
    <s v="Monitoring - Water resilience"/>
    <m/>
    <s v=" David McQueen "/>
    <s v="Mike Durrant"/>
    <s v=" Rob van der Raaij "/>
    <m/>
    <s v="Knowledge - Water"/>
    <m/>
    <x v="0"/>
    <s v="Technical report"/>
    <s v="Regional Sector Web Reporting - LAWA"/>
    <s v="Regional Sector Web Reporting - LAWA"/>
    <n v="1"/>
    <n v="243260.5"/>
    <n v="175353"/>
    <n v="0"/>
    <n v="40000"/>
    <m/>
    <m/>
  </r>
  <r>
    <s v="groundwater level manual monitoring"/>
    <x v="1"/>
    <x v="3"/>
    <s v="No "/>
    <m/>
    <x v="3"/>
    <s v="Regional State of Environment (i.e. Section 35 RMA)"/>
    <m/>
    <m/>
    <x v="0"/>
    <s v="Regulation - Consents and compliance"/>
    <m/>
    <m/>
    <x v="0"/>
    <m/>
    <x v="2"/>
    <m/>
    <n v="67"/>
    <s v="Monthly"/>
    <s v="monthly manual monitored sites ceased 2020 due to covid,  sites need reinstating"/>
    <s v="Adequate "/>
    <n v="0"/>
    <n v="26"/>
    <n v="0"/>
    <n v="41"/>
    <n v="3"/>
    <s v=" Rob Van Der Raaij "/>
    <s v=" Lindsay Annear "/>
    <s v="Monitoring - Water resilience"/>
    <m/>
    <s v=" Lindsay Annear "/>
    <m/>
    <s v="Rob van der Raaj"/>
    <m/>
    <s v="Knowledge - Water"/>
    <m/>
    <x v="0"/>
    <s v="Technical report"/>
    <m/>
    <m/>
    <n v="0.25"/>
    <n v="50000"/>
    <n v="45000"/>
    <n v="5000"/>
    <m/>
    <m/>
    <m/>
  </r>
  <r>
    <s v="groundwater level automatic monitoring"/>
    <x v="1"/>
    <x v="3"/>
    <s v="No "/>
    <m/>
    <x v="3"/>
    <s v="Regional State of Environment (i.e. Section 35 RMA)"/>
    <m/>
    <m/>
    <x v="0"/>
    <s v="Regulation - Consents and compliance"/>
    <s v="Wellington Water"/>
    <m/>
    <x v="0"/>
    <m/>
    <x v="1"/>
    <m/>
    <n v="81"/>
    <s v="15 Minutes"/>
    <m/>
    <s v="Adequate "/>
    <n v="24"/>
    <n v="14"/>
    <n v="0"/>
    <n v="43"/>
    <n v="0"/>
    <s v=" Lindsay Annear "/>
    <s v=" Phil Hall "/>
    <s v="Monitoring - Water resilience"/>
    <m/>
    <s v=" Lindsay Annear "/>
    <s v="Phil Hall"/>
    <s v=" Rob van der Raaij "/>
    <m/>
    <s v="Knowledge - Water"/>
    <m/>
    <x v="0"/>
    <s v="Technical report"/>
    <s v="Presentation"/>
    <m/>
    <n v="2.5"/>
    <n v="308929.90000000002"/>
    <n v="222800.55"/>
    <n v="76129"/>
    <n v="10000"/>
    <n v="60000"/>
    <m/>
  </r>
  <r>
    <s v="Parkvale groundwater quality study"/>
    <x v="1"/>
    <x v="3"/>
    <s v="No "/>
    <m/>
    <x v="7"/>
    <s v="Community Knowledge and Citizen Science"/>
    <m/>
    <m/>
    <x v="4"/>
    <s v="Policy "/>
    <s v="Community Groups"/>
    <m/>
    <x v="2"/>
    <m/>
    <x v="3"/>
    <m/>
    <n v="31"/>
    <s v="2-3 Monthly"/>
    <m/>
    <s v="Good"/>
    <n v="0"/>
    <n v="0"/>
    <n v="0"/>
    <n v="31"/>
    <n v="0"/>
    <s v=" Rob Van Der Raaij "/>
    <m/>
    <s v="Monitoring - Water resilience"/>
    <s v="Project Lead - Dougall Gordon"/>
    <s v=" Rob Van Der Raaij "/>
    <m/>
    <s v=" Rob van der Raaij "/>
    <m/>
    <s v="Knowledge - Water"/>
    <m/>
    <x v="1"/>
    <s v="Presentation"/>
    <m/>
    <m/>
    <n v="0.2"/>
    <n v="99360"/>
    <n v="44360"/>
    <n v="13000"/>
    <n v="42000"/>
    <m/>
    <m/>
  </r>
  <r>
    <s v="Riversdale groundwater quality study"/>
    <x v="1"/>
    <x v="3"/>
    <s v="No "/>
    <m/>
    <x v="7"/>
    <m/>
    <m/>
    <m/>
    <x v="4"/>
    <s v="Policy "/>
    <m/>
    <m/>
    <x v="2"/>
    <m/>
    <x v="3"/>
    <m/>
    <n v="5"/>
    <s v="Variable"/>
    <s v="3-4 intermittent sampling rounds over one year"/>
    <s v="Adequate "/>
    <n v="0"/>
    <n v="0"/>
    <n v="0"/>
    <n v="0"/>
    <n v="5"/>
    <s v=" Rob Van Der Raaij "/>
    <m/>
    <s v="Monitoring - Water resilience"/>
    <s v="Project Lead - Dougall Gordon"/>
    <s v=" Rob Van Der Raaij "/>
    <m/>
    <s v=" Rob van der Raaij "/>
    <m/>
    <s v="Knowledge - Water"/>
    <m/>
    <x v="1"/>
    <m/>
    <m/>
    <m/>
    <n v="0.1"/>
    <n v="27880"/>
    <n v="10880"/>
    <m/>
    <n v="17000"/>
    <m/>
    <m/>
  </r>
  <r>
    <s v="Riversdale surface water quality study"/>
    <x v="1"/>
    <x v="3"/>
    <s v="No "/>
    <m/>
    <x v="7"/>
    <s v="Community Knowledge and Citizen Science"/>
    <m/>
    <m/>
    <x v="4"/>
    <s v="Policy "/>
    <m/>
    <m/>
    <x v="2"/>
    <m/>
    <x v="3"/>
    <m/>
    <n v="6"/>
    <s v="Variable"/>
    <s v="3-4 intermittent sampling rounds over one year"/>
    <s v="Adequate "/>
    <n v="0"/>
    <n v="0"/>
    <n v="0"/>
    <n v="0"/>
    <n v="6"/>
    <s v=" Rob Van Der Raaij "/>
    <m/>
    <s v="Monitoring - Water resilience"/>
    <s v="Project Lead - Dougall Gordon"/>
    <s v=" Rob Van Der Raaij "/>
    <m/>
    <s v=" Rob van der Raaij "/>
    <m/>
    <s v="Knowledge - Water"/>
    <m/>
    <x v="1"/>
    <m/>
    <m/>
    <m/>
    <n v="0.1"/>
    <n v="23000"/>
    <n v="10880"/>
    <m/>
    <n v="12120"/>
    <m/>
    <m/>
  </r>
  <r>
    <s v="Hutt aquifer saline intrusion monitoring"/>
    <x v="1"/>
    <x v="3"/>
    <s v="No "/>
    <m/>
    <x v="3"/>
    <m/>
    <m/>
    <m/>
    <x v="5"/>
    <s v="Regulation - Consents and compliance"/>
    <m/>
    <m/>
    <x v="3"/>
    <m/>
    <x v="3"/>
    <s v="this is a subset of groundwater level monitoring but includes additional monitored parameters"/>
    <n v="6"/>
    <s v="15 Minutes"/>
    <m/>
    <s v="Adequate "/>
    <n v="6"/>
    <n v="0"/>
    <n v="0"/>
    <n v="0"/>
    <n v="0"/>
    <s v=" Phil Hall "/>
    <m/>
    <s v="Monitoring - Water resilience"/>
    <m/>
    <s v=" Phil Hall "/>
    <m/>
    <s v=" Phil Hall "/>
    <m/>
    <s v="Knowledge - Water"/>
    <m/>
    <x v="0"/>
    <m/>
    <m/>
    <m/>
    <n v="0.1"/>
    <m/>
    <m/>
    <m/>
    <m/>
    <m/>
    <s v="Comes out of automatic GW monitoring financials"/>
  </r>
  <r>
    <s v="Wellington Water Ltd Hydrology "/>
    <x v="1"/>
    <x v="3"/>
    <s v="No "/>
    <m/>
    <x v="0"/>
    <s v="Sector Reporting (e.g., LAWA)"/>
    <s v="Flood Risk and Hazard Assessment"/>
    <s v="MetService forecasting - ingest real time data to improve event forecasting"/>
    <x v="0"/>
    <s v="Regulation - Consents and compliance"/>
    <s v="Flood Operations"/>
    <m/>
    <x v="0"/>
    <m/>
    <x v="1"/>
    <s v="covers 4 individual cilty councils"/>
    <n v="19"/>
    <s v="15 Minutes"/>
    <s v="All rain gauges"/>
    <s v="Adequate "/>
    <n v="15"/>
    <n v="1"/>
    <n v="3"/>
    <n v="0"/>
    <n v="0"/>
    <s v=" Braden Crocker "/>
    <m/>
    <s v="Monitoring - Water resilience"/>
    <m/>
    <s v=" Braden Crocker "/>
    <m/>
    <s v="Mike Harkness"/>
    <m/>
    <s v="Monitoring - Data"/>
    <m/>
    <x v="0"/>
    <s v="Technical report"/>
    <s v="Presentation"/>
    <m/>
    <n v="1"/>
    <n v="108000"/>
    <n v="106000"/>
    <m/>
    <n v="2000"/>
    <m/>
    <m/>
  </r>
  <r>
    <s v="Surface water and Climate monitoring "/>
    <x v="1"/>
    <x v="3"/>
    <s v="No "/>
    <m/>
    <x v="0"/>
    <s v="RMA Regional Natural Resources Plan"/>
    <s v="Flood Risk and Hazard Assessment"/>
    <m/>
    <x v="0"/>
    <s v="Regulation - Consents and compliance"/>
    <s v="Flood Operations"/>
    <m/>
    <x v="0"/>
    <m/>
    <x v="1"/>
    <m/>
    <n v="66"/>
    <s v="15 Minutes"/>
    <s v="20 mixed sites in Te Whanganui, 3 rainfall and SW in Kapiti, 4 rainfall and SW in Porirua, 38 rainfall and SW in Ruamahanga, 1 SW in Wairarapa coast. "/>
    <s v="Adequate "/>
    <n v="20"/>
    <n v="3"/>
    <n v="4"/>
    <n v="38"/>
    <n v="1"/>
    <s v=" Braden Crocker "/>
    <m/>
    <s v="Monitoring - Water resilience"/>
    <m/>
    <s v=" Braden Crocker "/>
    <m/>
    <s v="Susan Borrer"/>
    <s v="Mike Harkness"/>
    <s v="Monitoring - Data"/>
    <m/>
    <x v="0"/>
    <s v="Technical report"/>
    <s v="Presentation"/>
    <m/>
    <n v="10"/>
    <n v="970000"/>
    <n v="830000"/>
    <n v="25000"/>
    <n v="115000"/>
    <m/>
    <m/>
  </r>
  <r>
    <s v="Flood Warning"/>
    <x v="1"/>
    <x v="3"/>
    <s v="No "/>
    <m/>
    <x v="8"/>
    <s v="Other - please state in column &quot;I&quot;"/>
    <m/>
    <s v="Regional Flood Management/Emergency response"/>
    <x v="2"/>
    <s v="Flood Operations"/>
    <s v="Other (please state in column &quot;m&quot;)"/>
    <s v="Flood Incident Management Team (Knowledge Water)"/>
    <x v="0"/>
    <s v="Targetted"/>
    <x v="2"/>
    <m/>
    <n v="66"/>
    <s v="Recative"/>
    <s v="Flood event/alarm trigger based. _x000a_6 Rainfall and 6 SW in Te Whanganui, 9 rinfall and 5 SW in Kapiti, 2 Rainfall and 1 SW in Porirua, 35 rainfall and SW in Ruamahanga, 2 rainfall in wairarapa coast"/>
    <s v="Poor "/>
    <n v="12"/>
    <n v="14"/>
    <n v="3"/>
    <n v="35"/>
    <n v="2"/>
    <s v=" Braden Crocker "/>
    <s v=" Andy Brown "/>
    <s v="Monitoring - Water resilience"/>
    <m/>
    <s v=" Braden Crocker "/>
    <m/>
    <s v="Andy Brown"/>
    <m/>
    <s v="Knowledge - Water"/>
    <m/>
    <x v="0"/>
    <s v="Other (Use column &quot;AN&quot;)"/>
    <s v="None"/>
    <s v="Hydrotel"/>
    <n v="1"/>
    <n v="117000"/>
    <n v="20000"/>
    <n v="58000"/>
    <n v="39000"/>
    <m/>
    <m/>
  </r>
  <r>
    <s v="River Bed Level Surveys"/>
    <x v="1"/>
    <x v="3"/>
    <s v="No "/>
    <m/>
    <x v="8"/>
    <s v="RMA Regional Natural Resources Plan"/>
    <m/>
    <m/>
    <x v="6"/>
    <s v="Regulation - Consents and compliance"/>
    <m/>
    <m/>
    <x v="0"/>
    <s v="Compliance "/>
    <x v="2"/>
    <m/>
    <n v="20"/>
    <s v="Annual"/>
    <s v="5-yearly"/>
    <s v="Poor "/>
    <n v="713"/>
    <n v="335"/>
    <n v="134"/>
    <n v="551"/>
    <n v="0"/>
    <s v=" Alexander Brotherston "/>
    <s v=" Andy Brown "/>
    <s v="Knowledge - Water"/>
    <m/>
    <s v=" Alexander Brotherston "/>
    <m/>
    <s v="TBD"/>
    <s v=" Alexander Brotherston "/>
    <s v="Knowledge - Water"/>
    <m/>
    <x v="1"/>
    <s v="Other (Use column &quot;AN&quot;)"/>
    <m/>
    <s v="GIS mapping / LIDAR Survey"/>
    <n v="0.5"/>
    <n v="130000"/>
    <n v="50000"/>
    <n v="130000"/>
    <m/>
    <m/>
    <m/>
  </r>
  <r>
    <s v="Lake Water Quality and Ecology"/>
    <x v="1"/>
    <x v="4"/>
    <s v="No "/>
    <m/>
    <x v="0"/>
    <s v="National Policy Statement (e.g., NPS-FM)"/>
    <s v="Other - please state in column &quot;I&quot;"/>
    <s v="Natural Resources Plan sets objectives for our lakes in addition to the NPS (But maybe it is ulimately covered there)"/>
    <x v="0"/>
    <s v="Catchment"/>
    <m/>
    <m/>
    <x v="4"/>
    <s v="A mixture of Surveillance and Targeted Investigations"/>
    <x v="1"/>
    <m/>
    <n v="13"/>
    <s v="Monthly"/>
    <s v="Monthly monitoring for water quality. Every 3-5 years for LakeSPI (aquatic plants). Water quality and LakeSPI sites dont necessarily align. The total of 13 sites includes a combination of sites that are water quality only and LakeSPI only. One day we hope to do both at all lakes."/>
    <s v="Poor "/>
    <n v="2"/>
    <n v="3"/>
    <n v="0"/>
    <n v="8"/>
    <n v="0"/>
    <s v=" Alton Perrie "/>
    <m/>
    <s v="Monitoring - Water"/>
    <m/>
    <s v=" Darien Kissick "/>
    <m/>
    <s v="Alton Perrie"/>
    <m/>
    <s v="Knowledge - Water"/>
    <m/>
    <x v="0"/>
    <s v="Technical report"/>
    <s v="Regional Sector Web Reporting - LAWA"/>
    <s v="GW web reporting is the primary repotng method but the drop down isnt working"/>
    <n v="1"/>
    <n v="42000"/>
    <m/>
    <n v="42000"/>
    <m/>
    <m/>
    <s v="Have been overspending budget here for the last couple of years. Some costsshared with other river monitoring. "/>
  </r>
  <r>
    <s v="Lake Wairarapa contact recreation investigation"/>
    <x v="1"/>
    <x v="4"/>
    <s v="No "/>
    <m/>
    <x v="3"/>
    <s v="Catchment Planning including Whaitua Development"/>
    <s v="Other - please state in column &quot;I&quot;"/>
    <s v="This is a big knowledge gap for us. we dont know if Lake Wairarapa is suitable for swimming in and there is reasonable public interest around whether it is or not"/>
    <x v="2"/>
    <m/>
    <m/>
    <s v="In the investigation phase, K&amp;I primary user for now. Wairarapa Moana Coordination/Governance groups would also have interest in data."/>
    <x v="2"/>
    <m/>
    <x v="0"/>
    <m/>
    <n v="3"/>
    <s v="Variable"/>
    <s v="Weekly during bathing season (Dec-Mar)"/>
    <s v="Poor "/>
    <n v="0"/>
    <n v="0"/>
    <n v="0"/>
    <n v="3"/>
    <n v="0"/>
    <s v=" Ashley Alberto "/>
    <s v=" Alton Perrie "/>
    <s v="Monitoring - Water"/>
    <m/>
    <s v=" Darien Kissick "/>
    <m/>
    <s v="Ashley Alberto"/>
    <s v="Alton Perrie"/>
    <s v="Knowledge - Water"/>
    <m/>
    <x v="1"/>
    <s v="Presentation"/>
    <m/>
    <m/>
    <n v="0.1"/>
    <n v="0"/>
    <m/>
    <n v="12000"/>
    <m/>
    <m/>
    <s v="Funded with recreational water quality budget. "/>
  </r>
  <r>
    <s v="Lake Wairarapa monitoring buoy"/>
    <x v="1"/>
    <x v="4"/>
    <s v="No "/>
    <m/>
    <x v="0"/>
    <s v="National Policy Statement (e.g., NPS-FM)"/>
    <m/>
    <m/>
    <x v="0"/>
    <s v="Flood Operations"/>
    <s v="Catchment"/>
    <m/>
    <x v="2"/>
    <m/>
    <x v="0"/>
    <m/>
    <n v="1"/>
    <s v="15 Minutes"/>
    <m/>
    <s v="Adequate "/>
    <n v="0"/>
    <n v="0"/>
    <n v="0"/>
    <n v="1"/>
    <n v="0"/>
    <s v=" Alton Perrie "/>
    <m/>
    <s v="Knowledge - Water"/>
    <m/>
    <s v=" Alton Perrie "/>
    <m/>
    <s v="Alton Perrie"/>
    <m/>
    <s v="Knowledge - Water"/>
    <m/>
    <x v="3"/>
    <m/>
    <m/>
    <s v="It’s a new project, and we’re not currently collecting data so no current reporting. Once we are fully operational the plan will be  live reporting via a web portal (provided by Limnotrack), include relevant attributes in our GW web-based annual data reports and the data will also be incorporated into other technical reports (e.g., lake models, Barrage Gates consents, etc.)."/>
    <n v="0.2"/>
    <n v="0"/>
    <m/>
    <n v="30000"/>
    <m/>
    <m/>
    <s v="Funded via Lakes budget and Targeted budget"/>
  </r>
  <r>
    <s v="River Water Quality and Ecology Programme"/>
    <x v="1"/>
    <x v="5"/>
    <s v="No "/>
    <m/>
    <x v="0"/>
    <s v="National Policy Statement (e.g., NPS-FM)"/>
    <m/>
    <m/>
    <x v="0"/>
    <s v="Catchment"/>
    <s v="City/District Council"/>
    <m/>
    <x v="0"/>
    <m/>
    <x v="2"/>
    <m/>
    <n v="46"/>
    <s v="Monthly"/>
    <s v="Not all attributes are sampled at all sites every year. Some attributes are sampled annually"/>
    <s v="Good"/>
    <n v="13"/>
    <n v="7"/>
    <n v="5"/>
    <n v="18"/>
    <n v="3"/>
    <s v=" Bram Mulling "/>
    <m/>
    <s v="Monitoring - Water"/>
    <m/>
    <s v=" Shyam Morar "/>
    <m/>
    <m/>
    <s v="Salt Ecology and LAWA "/>
    <s v="Consultant or contractor"/>
    <m/>
    <x v="0"/>
    <s v="Regional Sector Web Reporting - LAWA"/>
    <m/>
    <m/>
    <n v="3"/>
    <n v="691050"/>
    <m/>
    <n v="148000"/>
    <n v="12733"/>
    <m/>
    <m/>
  </r>
  <r>
    <s v="Catchment Community Monitoring"/>
    <x v="1"/>
    <x v="5"/>
    <s v="Yes"/>
    <m/>
    <x v="9"/>
    <s v="Catchment Planning including Whaitua Development"/>
    <s v="Land Management Programs"/>
    <m/>
    <x v="7"/>
    <s v="Catchment"/>
    <m/>
    <m/>
    <x v="1"/>
    <m/>
    <x v="3"/>
    <m/>
    <n v="23"/>
    <s v="2-3 Monthly"/>
    <m/>
    <s v="Poor "/>
    <n v="2"/>
    <n v="0"/>
    <n v="1"/>
    <n v="7"/>
    <n v="13"/>
    <s v=" Amanda Valois "/>
    <m/>
    <s v="Monitoring - Water"/>
    <m/>
    <s v=" Amanda Valois "/>
    <m/>
    <s v="Amanda Valois"/>
    <m/>
    <s v="Other (use next column )"/>
    <s v="Work with MfE funded Wai Connection Programme as a partner"/>
    <x v="1"/>
    <s v="Presentation"/>
    <m/>
    <m/>
    <n v="0.05"/>
    <m/>
    <m/>
    <n v="18000"/>
    <n v="2000"/>
    <m/>
    <m/>
  </r>
  <r>
    <s v="Didymo Survellience Programme"/>
    <x v="1"/>
    <x v="5"/>
    <s v="No "/>
    <m/>
    <x v="10"/>
    <m/>
    <m/>
    <s v="Biosecurity rather than pest management"/>
    <x v="2"/>
    <m/>
    <m/>
    <s v="MPI"/>
    <x v="0"/>
    <m/>
    <x v="3"/>
    <s v="Covers three Whaitua"/>
    <n v="9"/>
    <s v="2-3 Monthly"/>
    <m/>
    <s v="Adequate "/>
    <n v="2"/>
    <n v="2"/>
    <n v="0"/>
    <n v="5"/>
    <n v="0"/>
    <s v=" Darien Kissick "/>
    <m/>
    <s v="Monitoring - Water"/>
    <m/>
    <s v=" Darien Kissick "/>
    <m/>
    <m/>
    <s v="We don't do any analysis or reporting, send data to MPI"/>
    <s v="Other (use next column )"/>
    <s v="MPI"/>
    <x v="3"/>
    <m/>
    <m/>
    <s v="MPI webpage"/>
    <n v="2.5000000000000001E-2"/>
    <n v="16410"/>
    <m/>
    <n v="5000"/>
    <n v="1130"/>
    <m/>
    <m/>
  </r>
  <r>
    <s v="Porirua Sediment Monitoring Programme"/>
    <x v="1"/>
    <x v="5"/>
    <s v="Yes"/>
    <m/>
    <x v="7"/>
    <m/>
    <m/>
    <m/>
    <x v="0"/>
    <s v="Catchment"/>
    <m/>
    <m/>
    <x v="1"/>
    <m/>
    <x v="3"/>
    <m/>
    <n v="3"/>
    <s v="5 minutes"/>
    <m/>
    <s v="Good"/>
    <n v="0"/>
    <n v="0"/>
    <n v="3"/>
    <n v="0"/>
    <n v="0"/>
    <s v=" Ashley Alberto "/>
    <m/>
    <s v="Monitoring - Water"/>
    <s v="Currently staffing capability reside within the water-resilience team (specific W. Purdon), but ultimately a WQ programme. "/>
    <s v=" Wendy Purdon "/>
    <m/>
    <s v="Ashley Alberto"/>
    <m/>
    <s v="Consultant or contractor"/>
    <m/>
    <x v="0"/>
    <m/>
    <m/>
    <m/>
    <n v="0.05"/>
    <n v="21900"/>
    <n v="18940"/>
    <n v="0"/>
    <n v="2960"/>
    <m/>
    <m/>
  </r>
  <r>
    <s v="Small Streams/Rivers targeted investigations (Water Quantity)"/>
    <x v="1"/>
    <x v="5"/>
    <m/>
    <m/>
    <x v="3"/>
    <s v="National Policy Statement (e.g., NPS-FM)"/>
    <s v="Catchment Planning including Whaitua Development"/>
    <m/>
    <x v="0"/>
    <s v="Regulation - Consents and compliance"/>
    <s v="Catchment"/>
    <m/>
    <x v="2"/>
    <m/>
    <x v="1"/>
    <m/>
    <n v="14"/>
    <s v="15 Minutes"/>
    <m/>
    <s v="Adequate "/>
    <n v="0"/>
    <n v="3"/>
    <n v="0"/>
    <n v="11"/>
    <n v="0"/>
    <s v=" Mike Thompson "/>
    <m/>
    <s v="Monitoring - Water resilience"/>
    <s v="Monitoring WQ for the Kapiti Dopotos"/>
    <s v=" Matthew Rowland "/>
    <s v="Amy, Mike D take a lead on some aspects of the Wai data collection and Harry and Ashley in Kapiti. But Matt prob the main senior EMO with oversight on the water level sensor network etc"/>
    <s v="Mike Thompson"/>
    <s v="Input from Bram, Alton, Ashley"/>
    <s v="Knowledge - Water"/>
    <s v="Input from Bram, Alton, EMOs"/>
    <x v="1"/>
    <s v="Council report"/>
    <m/>
    <m/>
    <n v="1"/>
    <n v="40000"/>
    <m/>
    <n v="20000"/>
    <n v="2000"/>
    <n v="10000"/>
    <s v="Don't know. Loosely assigned about $40,000 in team budget but max SW Hydrology Science budget is $147,000 so up to that I guess.  "/>
  </r>
  <r>
    <s v="DO monitoring in Kapiti with mana whenua"/>
    <x v="1"/>
    <x v="5"/>
    <s v="No "/>
    <m/>
    <x v="11"/>
    <s v="RMA Regional Natural Resources Plan"/>
    <m/>
    <s v="Main purpose was to fill info gaps for dissolved oxygen and identify baseline states so the Whaiuta can set targets"/>
    <x v="2"/>
    <s v="Policy "/>
    <s v="Catchment"/>
    <s v="Primary user is Kapiti whaitua committee"/>
    <x v="2"/>
    <s v="One-off monitoring by our iwi partners with us supporting "/>
    <x v="3"/>
    <m/>
    <n v="11"/>
    <s v="Variable"/>
    <s v="Continuous for DO monitoring - note that there was also some one-off assessments done (i.e. habitat) and weekly WQ at sleected sites"/>
    <s v="Good"/>
    <n v="0"/>
    <n v="11"/>
    <n v="0"/>
    <n v="0"/>
    <n v="0"/>
    <s v=" Penny Fairbrother "/>
    <s v=" Ashley Alberto "/>
    <s v="Knowledge - Water"/>
    <s v="Knowledge - Evaluation and Insights"/>
    <s v=" Other ( use next column )"/>
    <s v="It is the 3 iwi doing the actual data collection - Nga Hapu o Otaki, Te Atiawa and Ngati Toa"/>
    <s v="Ashley Alberto"/>
    <s v="penny fairbrother (Ashley will do much of the analysis while I will focus on the reporting)"/>
    <s v="Knowledge - Evaluation and insights"/>
    <m/>
    <x v="3"/>
    <s v="Presentation"/>
    <m/>
    <s v="Likely to do a series of info sheets (1 per site) and may also turn into a Story Map or something"/>
    <n v="0.04"/>
    <n v="100000"/>
    <m/>
    <n v="68000"/>
    <m/>
    <n v="57800"/>
    <s v="Does not include mana whenua time"/>
  </r>
  <r>
    <s v="Regional Soil Quality Monitoring programme"/>
    <x v="2"/>
    <x v="6"/>
    <s v="No "/>
    <m/>
    <x v="0"/>
    <s v="RMA Regional Natural Resources Plan"/>
    <s v="RMA Regional Policy Statement"/>
    <s v="Environmental Reporting Act"/>
    <x v="0"/>
    <s v="Catchment"/>
    <s v="Strategy and Planning"/>
    <s v="Manaaki Whenua -Landcare Research, Stats NZ"/>
    <x v="0"/>
    <m/>
    <x v="2"/>
    <m/>
    <n v="116"/>
    <s v="Annual"/>
    <s v="Approximately 23 sites per year with a 4-10 year repeat period"/>
    <s v="Poor "/>
    <n v="0"/>
    <n v="42"/>
    <n v="10"/>
    <n v="62"/>
    <n v="2"/>
    <s v=" Barry Lynch "/>
    <s v=" David McQueen "/>
    <s v="Knowledge - Land, air and climate"/>
    <m/>
    <s v="David McQueen"/>
    <m/>
    <s v="Barry Lynch"/>
    <m/>
    <s v="Knowledge - Land, air and climate"/>
    <m/>
    <x v="0"/>
    <s v="Technical report"/>
    <m/>
    <m/>
    <n v="0.1"/>
    <n v="91000"/>
    <n v="16000"/>
    <n v="35000"/>
    <m/>
    <m/>
    <m/>
  </r>
  <r>
    <s v="Tier 1 - Terrestrial Ecology monitoring"/>
    <x v="2"/>
    <x v="7"/>
    <s v="No "/>
    <m/>
    <x v="12"/>
    <s v="RMA Regional Natural Resources Plan"/>
    <s v="Regional State of State of Environment (i.e. Section 35 RMA)"/>
    <m/>
    <x v="0"/>
    <s v="Biosecurity - Plant and Pest Animals"/>
    <s v="Environment Restoration"/>
    <m/>
    <x v="0"/>
    <m/>
    <x v="2"/>
    <m/>
    <n v="126"/>
    <s v="Five Yearly"/>
    <m/>
    <s v="Adequate "/>
    <n v="18"/>
    <n v="11"/>
    <n v="3"/>
    <n v="55"/>
    <n v="39"/>
    <s v=" Rob Masters "/>
    <m/>
    <s v="Monitoring Land Ecosystems and Air"/>
    <m/>
    <s v=" Barrett Pistoll "/>
    <m/>
    <s v=" Roger Uys "/>
    <m/>
    <s v="Knowledge - Land air  and Climate"/>
    <m/>
    <x v="0"/>
    <s v="Technical report"/>
    <s v="Presentation"/>
    <m/>
    <n v="1.5"/>
    <n v="187675.58"/>
    <n v="150000"/>
    <n v="50000"/>
    <n v="20000"/>
    <n v="0"/>
    <s v="FTE includes casual staff"/>
  </r>
  <r>
    <s v="Tier 2 - Forest Health monitoring"/>
    <x v="2"/>
    <x v="7"/>
    <s v="No "/>
    <m/>
    <x v="13"/>
    <s v="RMA Regional Policy Statement"/>
    <s v="Regional State of State of Environment (i.e. Section 35 RMA)"/>
    <m/>
    <x v="0"/>
    <s v="Environment Restoration"/>
    <s v="Biosecurity - Plant and Pest Animals"/>
    <m/>
    <x v="0"/>
    <m/>
    <x v="2"/>
    <m/>
    <n v="86"/>
    <s v="Five Yearly"/>
    <s v="86 sites in the total network; 56 of these are monitored primarily for this programme - the rest are leveraged from the Tier 1 network"/>
    <s v="Adequate "/>
    <n v="35"/>
    <n v="7"/>
    <n v="6"/>
    <n v="6"/>
    <n v="2"/>
    <s v=" Rob Masters "/>
    <m/>
    <s v="Monitoring Land Ecosystems and Air"/>
    <m/>
    <s v=" Barrett Pistoll "/>
    <m/>
    <s v=" Roger Uys "/>
    <m/>
    <s v="Knowledge - Land air  and Climate"/>
    <m/>
    <x v="0"/>
    <s v="Technical report"/>
    <s v="Presentation"/>
    <m/>
    <n v="1"/>
    <n v="50000"/>
    <n v="40000"/>
    <n v="20000"/>
    <n v="0"/>
    <n v="0"/>
    <m/>
  </r>
  <r>
    <s v="Tier 2 - Duneland Health monitoring"/>
    <x v="2"/>
    <x v="7"/>
    <s v="No "/>
    <m/>
    <x v="13"/>
    <s v="RMA Regional Policy Statement"/>
    <s v="Regional State of State of Environment (i.e. Section 35 RMA)"/>
    <m/>
    <x v="0"/>
    <s v="Environment Restoration"/>
    <s v="Biosecurity - Plant and Pest Animals"/>
    <m/>
    <x v="0"/>
    <m/>
    <x v="2"/>
    <m/>
    <n v="20"/>
    <s v="Five Yearly"/>
    <m/>
    <s v="Good"/>
    <n v="2"/>
    <n v="4"/>
    <n v="1"/>
    <n v="2"/>
    <n v="11"/>
    <s v=" Rob Masters "/>
    <m/>
    <s v="Monitoring Land Ecosystems and Air"/>
    <m/>
    <s v=" Roger Uys "/>
    <s v=" Other ( use next column )"/>
    <s v=" Roger Uys "/>
    <m/>
    <s v="Knowledge - Land air  and Climate"/>
    <m/>
    <x v="0"/>
    <s v="Technical report"/>
    <s v="Presentation"/>
    <m/>
    <n v="0.1"/>
    <n v="30000"/>
    <n v="0"/>
    <n v="15000"/>
    <n v="0"/>
    <n v="0"/>
    <m/>
  </r>
  <r>
    <s v="Tier 3 - Coastal (inc WCC coast) and river (inc FloPro river reaches) bird counts "/>
    <x v="2"/>
    <x v="7"/>
    <s v="No "/>
    <m/>
    <x v="3"/>
    <s v="Regional State of State of Environment (i.e. Section 35 RMA)"/>
    <s v="Other - please state in column &quot;I&quot;"/>
    <s v="National Policy Statement (e.g., NPS-FM) &amp; Flood protection reporting "/>
    <x v="0"/>
    <s v="Flood Operations"/>
    <s v="City/District Council"/>
    <m/>
    <x v="0"/>
    <m/>
    <x v="2"/>
    <s v="regional when packaged up all together but also eported at FloProtection site level and WCC coastline for end users/funders. "/>
    <n v="19"/>
    <s v="Five years"/>
    <s v="The coastal bird survey is conducted as a continuous transect along the entire coast, broken into 1km sections. We have showin this as 1 site per whaitua. _x000a__x000a_Rivers are transects within identified important reaches. im just counting the reach here not each transect.   "/>
    <s v="Adequate "/>
    <n v="2"/>
    <n v="3"/>
    <n v="1"/>
    <n v="8"/>
    <n v="5"/>
    <s v=" Dougall Gordon "/>
    <m/>
    <s v="Consultant or contractor"/>
    <m/>
    <s v=" Roger Uys "/>
    <m/>
    <s v=" Roger Uys "/>
    <m/>
    <s v="Knowledge - Land, air and climate"/>
    <m/>
    <x v="1"/>
    <m/>
    <m/>
    <m/>
    <n v="0.1"/>
    <m/>
    <n v="0"/>
    <n v="44000"/>
    <n v="0"/>
    <n v="0"/>
    <s v="some revenue gained from FloPro and WCC "/>
  </r>
  <r>
    <s v="Tier 3 - Lizard monitoring @ Baring Head"/>
    <x v="2"/>
    <x v="7"/>
    <s v="No "/>
    <m/>
    <x v="14"/>
    <s v="Pest Management Programs"/>
    <s v="Biodiversity Programs (e.g., KNE)"/>
    <s v="Management outcome monitoring "/>
    <x v="8"/>
    <s v="Biosecurity - Plant and Pest Animals"/>
    <s v="Environment Restoration"/>
    <m/>
    <x v="0"/>
    <m/>
    <x v="0"/>
    <s v="Site based - Baring Head "/>
    <n v="1"/>
    <s v="3 years on, 3 years off"/>
    <m/>
    <s v="Good"/>
    <n v="1"/>
    <n v="0"/>
    <n v="0"/>
    <n v="0"/>
    <n v="0"/>
    <s v=" Rob Masters "/>
    <m/>
    <s v="Monitoring - Land,  ecosystems and air"/>
    <m/>
    <s v=" Megan Banks "/>
    <m/>
    <s v=" Other ( use next column )"/>
    <s v=" Other ( use next column )"/>
    <s v="Consultant or contractor"/>
    <m/>
    <x v="1"/>
    <m/>
    <m/>
    <m/>
    <n v="0.3"/>
    <n v="0"/>
    <n v="55000"/>
    <n v="30000"/>
    <n v="3000"/>
    <n v="0"/>
    <m/>
  </r>
  <r>
    <s v="Tier 3 - Wairarapa Moana [bittern surveys and waimo lake edge surveys]. "/>
    <x v="2"/>
    <x v="7"/>
    <s v="No "/>
    <m/>
    <x v="14"/>
    <s v="Pest Management Programs"/>
    <s v="Flood Risk and Hazard Assessment"/>
    <s v="Management outcome monitoring "/>
    <x v="2"/>
    <s v="Biosecurity - Plant and Pest Animals"/>
    <s v="Flood Operations"/>
    <s v="Environment Projects / DOC / iwi / SWDC"/>
    <x v="0"/>
    <m/>
    <x v="0"/>
    <s v="Site based - Waiarapa Moana "/>
    <n v="10"/>
    <s v="Annual"/>
    <m/>
    <s v="Good"/>
    <n v="0"/>
    <n v="0"/>
    <n v="0"/>
    <n v="10"/>
    <n v="0"/>
    <s v=" Rob Masters "/>
    <m/>
    <s v="Consultant or contractor"/>
    <m/>
    <s v=" Roger Uys "/>
    <m/>
    <s v=" Other ( use next column )"/>
    <s v=" Other ( use next column )"/>
    <s v="Consultant or contractor"/>
    <m/>
    <x v="1"/>
    <m/>
    <m/>
    <m/>
    <n v="0.1"/>
    <n v="100000"/>
    <n v="0"/>
    <n v="23000"/>
    <n v="0"/>
    <n v="0"/>
    <m/>
  </r>
  <r>
    <s v="Small Mammal Monitoring for KNE programme"/>
    <x v="2"/>
    <x v="7"/>
    <s v="No "/>
    <m/>
    <x v="13"/>
    <s v="Pest Management Programs"/>
    <m/>
    <m/>
    <x v="9"/>
    <s v="Biosecurity - Plant and Pest Animals"/>
    <s v="Community Groups"/>
    <m/>
    <x v="0"/>
    <m/>
    <x v="0"/>
    <s v="Site based  - Wainuiomata / EHRP Northern Forest / Baring Head / Belmont Korokoro / QEP / Otari Wilton's Bush / Johnsonville Park / Porirua Western Forests"/>
    <n v="8"/>
    <s v="3-6 Monthly"/>
    <m/>
    <s v="Adequate "/>
    <n v="6"/>
    <n v="1"/>
    <n v="1"/>
    <n v="0"/>
    <n v="0"/>
    <s v=" Rob Masters "/>
    <m/>
    <s v="Monitoring - Land,  ecosystems and air"/>
    <m/>
    <s v=" Megan Banks "/>
    <m/>
    <s v=" Megan Banks "/>
    <m/>
    <s v="Monitoring - Land,  ecosystems and air"/>
    <m/>
    <x v="0"/>
    <m/>
    <m/>
    <m/>
    <n v="0.5"/>
    <n v="83000"/>
    <n v="70000"/>
    <m/>
    <n v="3000"/>
    <n v="0"/>
    <s v="83,000 revenue from retrotation team. Excludes volunteers labour "/>
  </r>
  <r>
    <s v="Wellington Water Contract - forest health monitoring "/>
    <x v="2"/>
    <x v="7"/>
    <s v="No "/>
    <m/>
    <x v="14"/>
    <s v="Biodiversity Programs (e.g., KNE)"/>
    <s v="Pest Management Programs"/>
    <s v="Forest health for water catchment purposes"/>
    <x v="5"/>
    <s v="Environment Restoration"/>
    <s v="Biosecurity - Plant and Pest Animals"/>
    <m/>
    <x v="0"/>
    <m/>
    <x v="0"/>
    <s v="Site based - Eastern Hutt / Wainuiomata"/>
    <n v="2"/>
    <s v="Variable"/>
    <s v="multiple measures over different timescales "/>
    <s v="Good"/>
    <n v="2"/>
    <n v="0"/>
    <n v="0"/>
    <n v="0"/>
    <n v="0"/>
    <s v=" Rob Masters "/>
    <m/>
    <s v="Monitoring - Land,  ecosystems and air"/>
    <m/>
    <s v=" Barrett Pistoll "/>
    <m/>
    <s v=" Roger Uys "/>
    <m/>
    <s v="Monitoring - Land,  ecosystems and air"/>
    <m/>
    <x v="1"/>
    <m/>
    <m/>
    <m/>
    <n v="0.5"/>
    <n v="70000"/>
    <n v="20000"/>
    <n v="22000"/>
    <n v="0"/>
    <n v="0"/>
    <s v="70,000 revenue from WWL"/>
  </r>
  <r>
    <s v="Forest bird monitoring contracts for outcome reporting - WCC / UHCC / Predator Free "/>
    <x v="2"/>
    <x v="7"/>
    <s v="No "/>
    <m/>
    <x v="14"/>
    <m/>
    <m/>
    <s v="Suporting external agencys with  outcome monitoring"/>
    <x v="10"/>
    <s v="Predator Free Wellington"/>
    <s v="Biosecurity - Plant and Pest Animals"/>
    <m/>
    <x v="1"/>
    <m/>
    <x v="0"/>
    <s v="Site based - WCC forests / UHCC forests / Miramar Peninsula /  South Wairarapa Parks (Greytown Park Bush, Tauherenikau Bush, Waihora) "/>
    <n v="317"/>
    <s v="Annual"/>
    <m/>
    <s v="Good"/>
    <n v="317"/>
    <n v="0"/>
    <n v="0"/>
    <n v="0"/>
    <n v="0"/>
    <s v=" Dougall Gordon "/>
    <m/>
    <s v="Consultant or contractor"/>
    <m/>
    <s v=" Roger Uys "/>
    <m/>
    <s v=" Other ( use next column )"/>
    <s v=" Other ( use next column )"/>
    <s v="Consultant or contractor"/>
    <m/>
    <x v="1"/>
    <m/>
    <m/>
    <m/>
    <n v="0.1"/>
    <m/>
    <n v="0"/>
    <n v="41000"/>
    <n v="0"/>
    <n v="0"/>
    <s v="Revenue based across multplie contracts/MOUs "/>
  </r>
  <r>
    <s v="Pākuratahi bat survey"/>
    <x v="2"/>
    <x v="7"/>
    <s v="No "/>
    <m/>
    <x v="14"/>
    <s v="National Policy Statement (e.g., NPS-FM)"/>
    <s v="Parks Operations and Planning including recloaking Papatūānuku"/>
    <s v="Done in partnership with DOC to confirm presence of threatened mobile species"/>
    <x v="2"/>
    <s v="Policy "/>
    <s v="Parks Operations"/>
    <s v="DoC / Mana Whenua "/>
    <x v="2"/>
    <s v="One off monitoring to determine presence or absence"/>
    <x v="0"/>
    <s v="Pākuratahi Forest"/>
    <n v="1"/>
    <m/>
    <m/>
    <m/>
    <n v="1"/>
    <n v="0"/>
    <n v="0"/>
    <n v="0"/>
    <n v="0"/>
    <s v=" Barrett Pistoll "/>
    <m/>
    <s v="Monitoring - Land,  ecosystems and air"/>
    <m/>
    <s v=" Barrett Pistoll "/>
    <m/>
    <s v="Barrett Pistoll"/>
    <m/>
    <s v="Monitoring - Land,  ecosystems and air"/>
    <m/>
    <x v="1"/>
    <m/>
    <m/>
    <m/>
    <n v="0.06"/>
    <n v="0"/>
    <n v="11520"/>
    <n v="3000"/>
    <n v="0"/>
    <n v="8000"/>
    <m/>
  </r>
  <r>
    <s v="Tier 2 - Wetland Health monitoring"/>
    <x v="2"/>
    <x v="8"/>
    <s v="Yes"/>
    <s v="Freshwater fish surveys included in spring species sampling"/>
    <x v="13"/>
    <s v="RMA Regional Policy Statement"/>
    <s v="Regional State of State of Environment (i.e. Section 35 RMA)"/>
    <s v="Some targetted Hydro restoration projects included within this programme. "/>
    <x v="0"/>
    <s v="Regulation - Consents and compliance"/>
    <s v="Environment Restoration"/>
    <m/>
    <x v="0"/>
    <m/>
    <x v="2"/>
    <m/>
    <n v="150"/>
    <s v="Five Yearly"/>
    <m/>
    <s v="Good"/>
    <n v="19"/>
    <n v="37"/>
    <n v="12"/>
    <n v="49"/>
    <n v="33"/>
    <s v=" Rob Masters "/>
    <m/>
    <s v="Monitoring Land Ecosystems and Air"/>
    <m/>
    <s v=" Finn Michalak "/>
    <m/>
    <s v=" Helen White "/>
    <m/>
    <s v="Knowledge - Land air  and Climate"/>
    <m/>
    <x v="0"/>
    <s v="Technical report"/>
    <s v="Presentation"/>
    <m/>
    <n v="0.8"/>
    <n v="278521.99"/>
    <n v="70000"/>
    <n v="30000"/>
    <n v="5000"/>
    <n v="0"/>
    <m/>
  </r>
  <r>
    <s v="Marine and Coastal Monitoring - Estuarine SOE annual sediment monitoring"/>
    <x v="3"/>
    <x v="1"/>
    <s v="No "/>
    <m/>
    <x v="11"/>
    <s v="RMA Regional Policy Statement"/>
    <m/>
    <m/>
    <x v="0"/>
    <s v="Catchment"/>
    <s v="Regulation - Consents and compliance"/>
    <m/>
    <x v="0"/>
    <s v="Waikanae (1 site), Porirua (42 sites), Hutt (1 site) Estuaries: Annual sediment monitoring"/>
    <x v="1"/>
    <m/>
    <n v="44"/>
    <s v="Annual"/>
    <m/>
    <s v="Poor "/>
    <n v="1"/>
    <n v="1"/>
    <n v="42"/>
    <n v="0"/>
    <n v="0"/>
    <s v="Megan Melidonis"/>
    <m/>
    <s v="Consultant or contractor"/>
    <m/>
    <s v="Megan Melidonis"/>
    <m/>
    <s v="Megan Melidonis"/>
    <m/>
    <s v="Knowledge - Water"/>
    <m/>
    <x v="1"/>
    <m/>
    <m/>
    <m/>
    <n v="0.2"/>
    <n v="32107"/>
    <n v="2880"/>
    <n v="29227"/>
    <n v="0"/>
    <m/>
    <m/>
  </r>
  <r>
    <s v="Marine and Coastal Monitoring - Estuarine SOE intertidal four yearly finescale sediment and invertebrate monitoring"/>
    <x v="3"/>
    <x v="1"/>
    <s v="No "/>
    <m/>
    <x v="11"/>
    <s v="RMA Regional Policy Statement"/>
    <s v="Sector Reporting (e.g., LAWA)"/>
    <m/>
    <x v="9"/>
    <s v="Catchment"/>
    <s v="Regulation - Consents and compliance"/>
    <s v="LAWA"/>
    <x v="0"/>
    <s v="Waikanae (1 site last monitored 2023), Porirua (4 sites last monitored 2022), Hutt (1 site last monitored 2017), Whareama (2 sites last monitored 2022) Estuaries: intertidal four yearly finescale sediment and invertebrate monitoring"/>
    <x v="1"/>
    <m/>
    <n v="8"/>
    <s v="Three to five years"/>
    <m/>
    <s v="Poor "/>
    <n v="1"/>
    <n v="1"/>
    <n v="4"/>
    <n v="0"/>
    <n v="2"/>
    <s v="Megan Melidonis"/>
    <m/>
    <s v="Consultant or contractor"/>
    <m/>
    <s v="Megan Melidonis"/>
    <m/>
    <s v="Megan Melidonis"/>
    <m/>
    <s v="Knowledge - Water"/>
    <m/>
    <x v="1"/>
    <s v="GW web page"/>
    <s v="Regional Sector Web Reporting - LAWA"/>
    <m/>
    <n v="0.2"/>
    <n v="51502"/>
    <n v="1920"/>
    <n v="49582"/>
    <n v="0"/>
    <m/>
    <m/>
  </r>
  <r>
    <s v="Marine and Coastal Monitoring - Estuarine SOE five yearly broadscale habitat mapping"/>
    <x v="3"/>
    <x v="1"/>
    <s v="No "/>
    <m/>
    <x v="11"/>
    <s v="RMA Regional Policy Statement"/>
    <m/>
    <m/>
    <x v="0"/>
    <m/>
    <m/>
    <m/>
    <x v="0"/>
    <s v="Waikanae (last done 2015), Porirua (last done 2020), Hutt (last done 2016) Estuaries: five yearly broadscale habitat mapping. Porirua 5 yearly bathymetry survey (due 2024)"/>
    <x v="1"/>
    <m/>
    <n v="3"/>
    <s v="Three to five years"/>
    <m/>
    <s v="Poor "/>
    <n v="1"/>
    <n v="1"/>
    <n v="1"/>
    <n v="0"/>
    <n v="0"/>
    <s v="Megan Melidonis"/>
    <m/>
    <s v="Consultant or contractor"/>
    <m/>
    <s v="Megan Melidonis"/>
    <m/>
    <s v="Megan Melidonis"/>
    <m/>
    <s v="Knowledge - Water"/>
    <m/>
    <x v="1"/>
    <s v="GW web page"/>
    <m/>
    <m/>
    <n v="0.1"/>
    <n v="80960"/>
    <n v="960"/>
    <n v="80000"/>
    <n v="0"/>
    <m/>
    <m/>
  </r>
  <r>
    <s v="Marine and Coastal Monitoring  - Estuarine SOE subtidal four yearly subtidal sediment and invertebrate monitoring"/>
    <x v="3"/>
    <x v="1"/>
    <s v="No "/>
    <m/>
    <x v="11"/>
    <s v="RMA Regional Policy Statement"/>
    <s v="Sector Reporting (e.g., LAWA)"/>
    <m/>
    <x v="11"/>
    <m/>
    <m/>
    <m/>
    <x v="0"/>
    <s v="Porirua Estuary (5 sites last survey 2020) &amp; Wellington Harbour (15 sites last survey 2020): subtidal four yearly subtidal sediment and invertebrate monitoring"/>
    <x v="1"/>
    <m/>
    <n v="20"/>
    <s v="Three to five years"/>
    <m/>
    <s v="Poor "/>
    <n v="15"/>
    <n v="0"/>
    <n v="5"/>
    <n v="0"/>
    <n v="0"/>
    <s v="Megan Melidonis"/>
    <m/>
    <s v="Consultant or contractor"/>
    <m/>
    <s v="Megan Melidonis"/>
    <m/>
    <s v="Megan Melidonis"/>
    <m/>
    <s v="Knowledge - Water"/>
    <m/>
    <x v="1"/>
    <s v="GW web page"/>
    <s v="Regional Sector Web Reporting - LAWA"/>
    <m/>
    <n v="0.2"/>
    <n v="341920"/>
    <n v="1920"/>
    <n v="340000"/>
    <n v="0"/>
    <m/>
    <m/>
  </r>
  <r>
    <s v="Marine and Coastal Monitoring  - Marine Biodiversity"/>
    <x v="3"/>
    <x v="1"/>
    <s v="No "/>
    <m/>
    <x v="11"/>
    <s v="RMA Regional Policy Statement"/>
    <m/>
    <m/>
    <x v="0"/>
    <m/>
    <m/>
    <m/>
    <x v="2"/>
    <s v="Coastal reef (12 sites) &amp; intertidal seagrass (5 sites) habitat mapping"/>
    <x v="2"/>
    <m/>
    <n v="17"/>
    <s v="Annual"/>
    <m/>
    <s v="Poor "/>
    <n v="1"/>
    <n v="6"/>
    <n v="3"/>
    <n v="0"/>
    <n v="1"/>
    <s v="Megan Melidonis"/>
    <m/>
    <s v="Consultant or contractor"/>
    <m/>
    <s v="Megan Melidonis"/>
    <m/>
    <s v="Megan Melidonis"/>
    <m/>
    <s v="Knowledge - Water"/>
    <m/>
    <x v="1"/>
    <s v="GW web page"/>
    <m/>
    <m/>
    <n v="0.2"/>
    <n v="54400"/>
    <n v="14400"/>
    <n v="40000"/>
    <n v="0"/>
    <m/>
    <m/>
  </r>
  <r>
    <s v="Targeted Marine investigations "/>
    <x v="3"/>
    <x v="1"/>
    <s v="No "/>
    <m/>
    <x v="11"/>
    <s v="RMA Regional Policy Statement"/>
    <s v="Sector Reporting (e.g., LAWA)"/>
    <m/>
    <x v="9"/>
    <m/>
    <m/>
    <m/>
    <x v="1"/>
    <m/>
    <x v="1"/>
    <m/>
    <n v="21"/>
    <s v="10 years"/>
    <m/>
    <s v="Good"/>
    <n v="0"/>
    <n v="0"/>
    <n v="21"/>
    <n v="0"/>
    <n v="0"/>
    <s v="Megan Melidonis"/>
    <m/>
    <s v="Knowledge - Water"/>
    <m/>
    <s v="Megan Melidonis"/>
    <m/>
    <s v="Megan Melidonis"/>
    <m/>
    <s v="Knowledge - Water"/>
    <m/>
    <x v="1"/>
    <s v="GW web page"/>
    <m/>
    <m/>
    <n v="0.1"/>
    <n v="17014"/>
    <n v="1920"/>
    <n v="15094"/>
    <n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741E6B-DD67-49D9-BB88-9FBD7D42DD06}" name="PivotTable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8" rowHeaderCaption="Spatial context">
  <location ref="A74:B79" firstHeaderRow="1" firstDataRow="1" firstDataCol="1"/>
  <pivotFields count="47">
    <pivotField showAll="0"/>
    <pivotField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axis="axisRow" showAll="0">
      <items count="5">
        <item x="1"/>
        <item x="2"/>
        <item x="3"/>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5"/>
  </rowFields>
  <rowItems count="5">
    <i>
      <x/>
    </i>
    <i>
      <x v="1"/>
    </i>
    <i>
      <x v="2"/>
    </i>
    <i>
      <x v="3"/>
    </i>
    <i t="grand">
      <x/>
    </i>
  </rowItems>
  <colItems count="1">
    <i/>
  </colItems>
  <dataFields count="1">
    <dataField name="Count " fld="13" subtotal="count" baseField="0" baseItem="0"/>
  </dataFields>
  <formats count="4">
    <format dxfId="3">
      <pivotArea field="1" type="button" dataOnly="0" labelOnly="1" outline="0"/>
    </format>
    <format dxfId="2">
      <pivotArea field="15" type="button" dataOnly="0" labelOnly="1" outline="0" axis="axisRow" fieldPosition="0"/>
    </format>
    <format dxfId="1">
      <pivotArea dataOnly="0" labelOnly="1" fieldPosition="0">
        <references count="1">
          <reference field="15" count="0"/>
        </references>
      </pivotArea>
    </format>
    <format dxfId="0">
      <pivotArea dataOnly="0" labelOnly="1" grandRow="1" outline="0" fieldPosition="0"/>
    </format>
  </formats>
  <chartFormats count="5">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15" count="1" selected="0">
            <x v="0"/>
          </reference>
        </references>
      </pivotArea>
    </chartFormat>
    <chartFormat chart="2" format="2">
      <pivotArea type="data" outline="0" fieldPosition="0">
        <references count="2">
          <reference field="4294967294" count="1" selected="0">
            <x v="0"/>
          </reference>
          <reference field="15" count="1" selected="0">
            <x v="1"/>
          </reference>
        </references>
      </pivotArea>
    </chartFormat>
    <chartFormat chart="2" format="3">
      <pivotArea type="data" outline="0" fieldPosition="0">
        <references count="2">
          <reference field="4294967294" count="1" selected="0">
            <x v="0"/>
          </reference>
          <reference field="15" count="1" selected="0">
            <x v="2"/>
          </reference>
        </references>
      </pivotArea>
    </chartFormat>
    <chartFormat chart="2" format="4">
      <pivotArea type="data" outline="0" fieldPosition="0">
        <references count="2">
          <reference field="4294967294" count="1" selected="0">
            <x v="0"/>
          </reference>
          <reference field="15"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C987AB8-21BD-4665-8565-ED89602F27B2}"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rowHeaderCaption="Primary purpose of monitoring program">
  <location ref="A30:B46" firstHeaderRow="1" firstDataRow="1" firstDataCol="1"/>
  <pivotFields count="47">
    <pivotField showAll="0"/>
    <pivotField showAll="0">
      <items count="5">
        <item x="0"/>
        <item x="1"/>
        <item x="2"/>
        <item x="3"/>
        <item t="default"/>
      </items>
    </pivotField>
    <pivotField showAll="0"/>
    <pivotField showAll="0"/>
    <pivotField showAll="0"/>
    <pivotField axis="axisRow" dataField="1" showAll="0">
      <items count="16">
        <item x="11"/>
        <item x="0"/>
        <item x="3"/>
        <item x="13"/>
        <item x="7"/>
        <item x="8"/>
        <item x="9"/>
        <item x="4"/>
        <item x="10"/>
        <item x="2"/>
        <item x="1"/>
        <item x="6"/>
        <item x="12"/>
        <item x="5"/>
        <item n="Other" x="1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6">
    <i>
      <x/>
    </i>
    <i>
      <x v="1"/>
    </i>
    <i>
      <x v="2"/>
    </i>
    <i>
      <x v="3"/>
    </i>
    <i>
      <x v="4"/>
    </i>
    <i>
      <x v="5"/>
    </i>
    <i>
      <x v="6"/>
    </i>
    <i>
      <x v="7"/>
    </i>
    <i>
      <x v="8"/>
    </i>
    <i>
      <x v="9"/>
    </i>
    <i>
      <x v="10"/>
    </i>
    <i>
      <x v="11"/>
    </i>
    <i>
      <x v="12"/>
    </i>
    <i>
      <x v="13"/>
    </i>
    <i>
      <x v="14"/>
    </i>
    <i t="grand">
      <x/>
    </i>
  </rowItems>
  <colItems count="1">
    <i/>
  </colItems>
  <dataFields count="1">
    <dataField name="Count " fld="5" subtotal="count" baseField="0" baseItem="0"/>
  </dataFields>
  <formats count="4">
    <format dxfId="7">
      <pivotArea field="1" type="button" dataOnly="0" labelOnly="1" outline="0"/>
    </format>
    <format dxfId="6">
      <pivotArea field="5" type="button" dataOnly="0" labelOnly="1" outline="0" axis="axisRow" fieldPosition="0"/>
    </format>
    <format dxfId="5">
      <pivotArea dataOnly="0" labelOnly="1" fieldPosition="0">
        <references count="1">
          <reference field="5" count="0"/>
        </references>
      </pivotArea>
    </format>
    <format dxfId="4">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9DA973-FA34-45FD-AE3C-F7F74B63CD2E}" name="PivotTable10"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0" rowHeaderCaption="Reporting">
  <location ref="A82:B87" firstHeaderRow="1" firstDataRow="1" firstDataCol="1"/>
  <pivotFields count="47">
    <pivotField showAll="0"/>
    <pivotField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6">
        <item x="1"/>
        <item x="0"/>
        <item x="2"/>
        <item n="Other" x="3"/>
        <item m="1" x="4"/>
        <item t="default"/>
      </items>
    </pivotField>
    <pivotField showAll="0"/>
    <pivotField showAll="0"/>
    <pivotField showAll="0"/>
    <pivotField showAll="0"/>
    <pivotField showAll="0"/>
    <pivotField showAll="0"/>
    <pivotField showAll="0"/>
    <pivotField showAll="0"/>
    <pivotField showAll="0"/>
    <pivotField showAll="0"/>
  </pivotFields>
  <rowFields count="1">
    <field x="36"/>
  </rowFields>
  <rowItems count="5">
    <i>
      <x/>
    </i>
    <i>
      <x v="1"/>
    </i>
    <i>
      <x v="2"/>
    </i>
    <i>
      <x v="3"/>
    </i>
    <i t="grand">
      <x/>
    </i>
  </rowItems>
  <colItems count="1">
    <i/>
  </colItems>
  <dataFields count="1">
    <dataField name="Count " fld="13" subtotal="count" baseField="0" baseItem="0"/>
  </dataFields>
  <formats count="4">
    <format dxfId="11">
      <pivotArea field="1" type="button" dataOnly="0" labelOnly="1" outline="0"/>
    </format>
    <format dxfId="10">
      <pivotArea field="36" type="button" dataOnly="0" labelOnly="1" outline="0" axis="axisRow" fieldPosition="0"/>
    </format>
    <format dxfId="9">
      <pivotArea dataOnly="0" labelOnly="1" fieldPosition="0">
        <references count="1">
          <reference field="36" count="0"/>
        </references>
      </pivotArea>
    </format>
    <format dxfId="8">
      <pivotArea dataOnly="0" labelOnly="1" grandRow="1" outline="0" fieldPosition="0"/>
    </format>
  </formats>
  <chartFormats count="17">
    <chartFormat chart="2" format="0" series="1">
      <pivotArea type="data" outline="0" fieldPosition="0">
        <references count="1">
          <reference field="4294967294" count="1" selected="0">
            <x v="0"/>
          </reference>
        </references>
      </pivotArea>
    </chartFormat>
    <chartFormat chart="4" format="0" series="1">
      <pivotArea type="data" outline="0" fieldPosition="0">
        <references count="1">
          <reference field="4294967294" count="1" selected="0">
            <x v="0"/>
          </reference>
        </references>
      </pivotArea>
    </chartFormat>
    <chartFormat chart="4" format="1">
      <pivotArea type="data" outline="0" fieldPosition="0">
        <references count="2">
          <reference field="4294967294" count="1" selected="0">
            <x v="0"/>
          </reference>
          <reference field="36" count="1" selected="0">
            <x v="0"/>
          </reference>
        </references>
      </pivotArea>
    </chartFormat>
    <chartFormat chart="4" format="2">
      <pivotArea type="data" outline="0" fieldPosition="0">
        <references count="2">
          <reference field="4294967294" count="1" selected="0">
            <x v="0"/>
          </reference>
          <reference field="36" count="1" selected="0">
            <x v="1"/>
          </reference>
        </references>
      </pivotArea>
    </chartFormat>
    <chartFormat chart="4" format="3">
      <pivotArea type="data" outline="0" fieldPosition="0">
        <references count="2">
          <reference field="4294967294" count="1" selected="0">
            <x v="0"/>
          </reference>
          <reference field="36" count="1" selected="0">
            <x v="2"/>
          </reference>
        </references>
      </pivotArea>
    </chartFormat>
    <chartFormat chart="4" format="4">
      <pivotArea type="data" outline="0" fieldPosition="0">
        <references count="2">
          <reference field="4294967294" count="1" selected="0">
            <x v="0"/>
          </reference>
          <reference field="36" count="1" selected="0">
            <x v="3"/>
          </reference>
        </references>
      </pivotArea>
    </chartFormat>
    <chartFormat chart="4" format="5">
      <pivotArea type="data" outline="0" fieldPosition="0">
        <references count="2">
          <reference field="4294967294" count="1" selected="0">
            <x v="0"/>
          </reference>
          <reference field="36" count="1" selected="0">
            <x v="4"/>
          </reference>
        </references>
      </pivotArea>
    </chartFormat>
    <chartFormat chart="8" format="6" series="1">
      <pivotArea type="data" outline="0" fieldPosition="0">
        <references count="1">
          <reference field="4294967294" count="1" selected="0">
            <x v="0"/>
          </reference>
        </references>
      </pivotArea>
    </chartFormat>
    <chartFormat chart="8" format="7">
      <pivotArea type="data" outline="0" fieldPosition="0">
        <references count="2">
          <reference field="4294967294" count="1" selected="0">
            <x v="0"/>
          </reference>
          <reference field="36" count="1" selected="0">
            <x v="0"/>
          </reference>
        </references>
      </pivotArea>
    </chartFormat>
    <chartFormat chart="8" format="8">
      <pivotArea type="data" outline="0" fieldPosition="0">
        <references count="2">
          <reference field="4294967294" count="1" selected="0">
            <x v="0"/>
          </reference>
          <reference field="36" count="1" selected="0">
            <x v="1"/>
          </reference>
        </references>
      </pivotArea>
    </chartFormat>
    <chartFormat chart="8" format="9">
      <pivotArea type="data" outline="0" fieldPosition="0">
        <references count="2">
          <reference field="4294967294" count="1" selected="0">
            <x v="0"/>
          </reference>
          <reference field="36" count="1" selected="0">
            <x v="2"/>
          </reference>
        </references>
      </pivotArea>
    </chartFormat>
    <chartFormat chart="8" format="10">
      <pivotArea type="data" outline="0" fieldPosition="0">
        <references count="2">
          <reference field="4294967294" count="1" selected="0">
            <x v="0"/>
          </reference>
          <reference field="36" count="1" selected="0">
            <x v="3"/>
          </reference>
        </references>
      </pivotArea>
    </chartFormat>
    <chartFormat chart="9" format="11" series="1">
      <pivotArea type="data" outline="0" fieldPosition="0">
        <references count="1">
          <reference field="4294967294" count="1" selected="0">
            <x v="0"/>
          </reference>
        </references>
      </pivotArea>
    </chartFormat>
    <chartFormat chart="9" format="12">
      <pivotArea type="data" outline="0" fieldPosition="0">
        <references count="2">
          <reference field="4294967294" count="1" selected="0">
            <x v="0"/>
          </reference>
          <reference field="36" count="1" selected="0">
            <x v="0"/>
          </reference>
        </references>
      </pivotArea>
    </chartFormat>
    <chartFormat chart="9" format="13">
      <pivotArea type="data" outline="0" fieldPosition="0">
        <references count="2">
          <reference field="4294967294" count="1" selected="0">
            <x v="0"/>
          </reference>
          <reference field="36" count="1" selected="0">
            <x v="1"/>
          </reference>
        </references>
      </pivotArea>
    </chartFormat>
    <chartFormat chart="9" format="14">
      <pivotArea type="data" outline="0" fieldPosition="0">
        <references count="2">
          <reference field="4294967294" count="1" selected="0">
            <x v="0"/>
          </reference>
          <reference field="36" count="1" selected="0">
            <x v="2"/>
          </reference>
        </references>
      </pivotArea>
    </chartFormat>
    <chartFormat chart="9" format="15">
      <pivotArea type="data" outline="0" fieldPosition="0">
        <references count="2">
          <reference field="4294967294" count="1" selected="0">
            <x v="0"/>
          </reference>
          <reference field="36"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4E63D22-ED34-4FD0-BC8C-2F11430A0B0F}"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rowHeaderCaption="End Users">
  <location ref="A49:B62" firstHeaderRow="1" firstDataRow="1" firstDataCol="1"/>
  <pivotFields count="47">
    <pivotField showAll="0"/>
    <pivotField showAll="0">
      <items count="5">
        <item x="0"/>
        <item x="1"/>
        <item x="2"/>
        <item x="3"/>
        <item t="default"/>
      </items>
    </pivotField>
    <pivotField showAll="0"/>
    <pivotField showAll="0"/>
    <pivotField showAll="0"/>
    <pivotField dataField="1" showAll="0"/>
    <pivotField showAll="0"/>
    <pivotField showAll="0"/>
    <pivotField showAll="0"/>
    <pivotField axis="axisRow" showAll="0">
      <items count="13">
        <item x="0"/>
        <item x="9"/>
        <item x="4"/>
        <item x="5"/>
        <item x="10"/>
        <item x="7"/>
        <item x="3"/>
        <item x="6"/>
        <item x="1"/>
        <item x="8"/>
        <item x="11"/>
        <item n="Other"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13">
    <i>
      <x/>
    </i>
    <i>
      <x v="1"/>
    </i>
    <i>
      <x v="2"/>
    </i>
    <i>
      <x v="3"/>
    </i>
    <i>
      <x v="4"/>
    </i>
    <i>
      <x v="5"/>
    </i>
    <i>
      <x v="6"/>
    </i>
    <i>
      <x v="7"/>
    </i>
    <i>
      <x v="8"/>
    </i>
    <i>
      <x v="9"/>
    </i>
    <i>
      <x v="10"/>
    </i>
    <i>
      <x v="11"/>
    </i>
    <i t="grand">
      <x/>
    </i>
  </rowItems>
  <colItems count="1">
    <i/>
  </colItems>
  <dataFields count="1">
    <dataField name="Count " fld="5" subtotal="count" baseField="0" baseItem="0"/>
  </dataFields>
  <formats count="4">
    <format dxfId="15">
      <pivotArea field="1" type="button" dataOnly="0" labelOnly="1" outline="0"/>
    </format>
    <format dxfId="14">
      <pivotArea field="9" type="button" dataOnly="0" labelOnly="1" outline="0" axis="axisRow" fieldPosition="0"/>
    </format>
    <format dxfId="13">
      <pivotArea dataOnly="0" labelOnly="1" fieldPosition="0">
        <references count="1">
          <reference field="9" count="0"/>
        </references>
      </pivotArea>
    </format>
    <format dxfId="12">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56A496B-AB4F-4894-AC88-DC8CD49BEFFD}" name="PivotTable2" cacheId="0" dataPosition="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1" rowHeaderCaption="Sites in each whaitua by domain">
  <location ref="A22:F27" firstHeaderRow="0" firstDataRow="1" firstDataCol="1"/>
  <pivotFields count="47">
    <pivotField showAll="0"/>
    <pivotField axis="axisRow" showAll="0">
      <items count="5">
        <item x="0"/>
        <item x="2"/>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i>
    <i>
      <x v="1"/>
    </i>
    <i>
      <x v="2"/>
    </i>
    <i>
      <x v="3"/>
    </i>
    <i t="grand">
      <x/>
    </i>
  </rowItems>
  <colFields count="1">
    <field x="-2"/>
  </colFields>
  <colItems count="5">
    <i>
      <x/>
    </i>
    <i i="1">
      <x v="1"/>
    </i>
    <i i="2">
      <x v="2"/>
    </i>
    <i i="3">
      <x v="3"/>
    </i>
    <i i="4">
      <x v="4"/>
    </i>
  </colItems>
  <dataFields count="5">
    <dataField name="Te Whanganui-a-Tara  Whaitua " fld="21" baseField="0" baseItem="0"/>
    <dataField name="Kapiti Whaitua " fld="22" baseField="0" baseItem="0"/>
    <dataField name=" Te Awarua - o - Porirua Whaitua" fld="23" baseField="0" baseItem="0"/>
    <dataField name="Ruamāhanga  Whaitua" fld="24" baseField="0" baseItem="0"/>
    <dataField name="Wairarapa Coast Whaitua" fld="25" baseField="0" baseItem="0"/>
  </dataFields>
  <formats count="4">
    <format dxfId="19">
      <pivotArea dataOnly="0" labelOnly="1" outline="0" fieldPosition="0">
        <references count="1">
          <reference field="4294967294" count="5">
            <x v="0"/>
            <x v="1"/>
            <x v="2"/>
            <x v="3"/>
            <x v="4"/>
          </reference>
        </references>
      </pivotArea>
    </format>
    <format dxfId="18">
      <pivotArea field="1" type="button" dataOnly="0" labelOnly="1" outline="0" axis="axisRow" fieldPosition="0"/>
    </format>
    <format dxfId="17">
      <pivotArea dataOnly="0" labelOnly="1" fieldPosition="0">
        <references count="1">
          <reference field="1" count="0"/>
        </references>
      </pivotArea>
    </format>
    <format dxfId="16">
      <pivotArea dataOnly="0" labelOnly="1" grandRow="1" outline="0" fieldPosition="0"/>
    </format>
  </formats>
  <chartFormats count="20">
    <chartFormat chart="4"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1"/>
          </reference>
        </references>
      </pivotArea>
    </chartFormat>
    <chartFormat chart="4" format="2" series="1">
      <pivotArea type="data" outline="0" fieldPosition="0">
        <references count="1">
          <reference field="4294967294" count="1" selected="0">
            <x v="2"/>
          </reference>
        </references>
      </pivotArea>
    </chartFormat>
    <chartFormat chart="4" format="3" series="1">
      <pivotArea type="data" outline="0" fieldPosition="0">
        <references count="1">
          <reference field="4294967294" count="1" selected="0">
            <x v="3"/>
          </reference>
        </references>
      </pivotArea>
    </chartFormat>
    <chartFormat chart="4" format="4" series="1">
      <pivotArea type="data" outline="0" fieldPosition="0">
        <references count="1">
          <reference field="4294967294" count="1" selected="0">
            <x v="4"/>
          </reference>
        </references>
      </pivotArea>
    </chartFormat>
    <chartFormat chart="4" format="5" series="1">
      <pivotArea type="data" outline="0" fieldPosition="0">
        <references count="2">
          <reference field="4294967294" count="1" selected="0">
            <x v="1"/>
          </reference>
          <reference field="1" count="1" selected="0">
            <x v="2"/>
          </reference>
        </references>
      </pivotArea>
    </chartFormat>
    <chartFormat chart="4" format="6" series="1">
      <pivotArea type="data" outline="0" fieldPosition="0">
        <references count="2">
          <reference field="4294967294" count="1" selected="0">
            <x v="1"/>
          </reference>
          <reference field="1" count="1" selected="0">
            <x v="1"/>
          </reference>
        </references>
      </pivotArea>
    </chartFormat>
    <chartFormat chart="4" format="7" series="1">
      <pivotArea type="data" outline="0" fieldPosition="0">
        <references count="2">
          <reference field="4294967294" count="1" selected="0">
            <x v="1"/>
          </reference>
          <reference field="1" count="1" selected="0">
            <x v="3"/>
          </reference>
        </references>
      </pivotArea>
    </chartFormat>
    <chartFormat chart="4" format="8" series="1">
      <pivotArea type="data" outline="0" fieldPosition="0">
        <references count="2">
          <reference field="4294967294" count="1" selected="0">
            <x v="2"/>
          </reference>
          <reference field="1" count="1" selected="0">
            <x v="0"/>
          </reference>
        </references>
      </pivotArea>
    </chartFormat>
    <chartFormat chart="4" format="9" series="1">
      <pivotArea type="data" outline="0" fieldPosition="0">
        <references count="2">
          <reference field="4294967294" count="1" selected="0">
            <x v="2"/>
          </reference>
          <reference field="1" count="1" selected="0">
            <x v="2"/>
          </reference>
        </references>
      </pivotArea>
    </chartFormat>
    <chartFormat chart="4" format="10" series="1">
      <pivotArea type="data" outline="0" fieldPosition="0">
        <references count="2">
          <reference field="4294967294" count="1" selected="0">
            <x v="2"/>
          </reference>
          <reference field="1" count="1" selected="0">
            <x v="1"/>
          </reference>
        </references>
      </pivotArea>
    </chartFormat>
    <chartFormat chart="4" format="11" series="1">
      <pivotArea type="data" outline="0" fieldPosition="0">
        <references count="2">
          <reference field="4294967294" count="1" selected="0">
            <x v="2"/>
          </reference>
          <reference field="1" count="1" selected="0">
            <x v="3"/>
          </reference>
        </references>
      </pivotArea>
    </chartFormat>
    <chartFormat chart="4" format="12" series="1">
      <pivotArea type="data" outline="0" fieldPosition="0">
        <references count="2">
          <reference field="4294967294" count="1" selected="0">
            <x v="3"/>
          </reference>
          <reference field="1" count="1" selected="0">
            <x v="0"/>
          </reference>
        </references>
      </pivotArea>
    </chartFormat>
    <chartFormat chart="4" format="13" series="1">
      <pivotArea type="data" outline="0" fieldPosition="0">
        <references count="2">
          <reference field="4294967294" count="1" selected="0">
            <x v="3"/>
          </reference>
          <reference field="1" count="1" selected="0">
            <x v="2"/>
          </reference>
        </references>
      </pivotArea>
    </chartFormat>
    <chartFormat chart="4" format="14" series="1">
      <pivotArea type="data" outline="0" fieldPosition="0">
        <references count="2">
          <reference field="4294967294" count="1" selected="0">
            <x v="3"/>
          </reference>
          <reference field="1" count="1" selected="0">
            <x v="1"/>
          </reference>
        </references>
      </pivotArea>
    </chartFormat>
    <chartFormat chart="4" format="15" series="1">
      <pivotArea type="data" outline="0" fieldPosition="0">
        <references count="2">
          <reference field="4294967294" count="1" selected="0">
            <x v="3"/>
          </reference>
          <reference field="1" count="1" selected="0">
            <x v="3"/>
          </reference>
        </references>
      </pivotArea>
    </chartFormat>
    <chartFormat chart="4" format="16" series="1">
      <pivotArea type="data" outline="0" fieldPosition="0">
        <references count="2">
          <reference field="4294967294" count="1" selected="0">
            <x v="4"/>
          </reference>
          <reference field="1" count="1" selected="0">
            <x v="0"/>
          </reference>
        </references>
      </pivotArea>
    </chartFormat>
    <chartFormat chart="4" format="17" series="1">
      <pivotArea type="data" outline="0" fieldPosition="0">
        <references count="2">
          <reference field="4294967294" count="1" selected="0">
            <x v="4"/>
          </reference>
          <reference field="1" count="1" selected="0">
            <x v="2"/>
          </reference>
        </references>
      </pivotArea>
    </chartFormat>
    <chartFormat chart="4" format="18" series="1">
      <pivotArea type="data" outline="0" fieldPosition="0">
        <references count="2">
          <reference field="4294967294" count="1" selected="0">
            <x v="4"/>
          </reference>
          <reference field="1" count="1" selected="0">
            <x v="1"/>
          </reference>
        </references>
      </pivotArea>
    </chartFormat>
    <chartFormat chart="4" format="19" series="1">
      <pivotArea type="data" outline="0" fieldPosition="0">
        <references count="2">
          <reference field="4294967294" count="1" selected="0">
            <x v="4"/>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C0365759-406A-4978-AA9E-25210AC5B03D}"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rowHeaderCaption="Reporting">
  <location ref="A104:C114" firstHeaderRow="0" firstDataRow="1" firstDataCol="1"/>
  <pivotFields count="47">
    <pivotField showAll="0"/>
    <pivotField showAll="0">
      <items count="5">
        <item x="0"/>
        <item x="1"/>
        <item x="2"/>
        <item x="3"/>
        <item t="default"/>
      </items>
    </pivotField>
    <pivotField axis="axisRow" showAll="0">
      <items count="10">
        <item x="0"/>
        <item x="7"/>
        <item x="8"/>
        <item x="5"/>
        <item x="4"/>
        <item x="1"/>
        <item x="2"/>
        <item x="3"/>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s>
  <rowFields count="1">
    <field x="2"/>
  </rowFields>
  <rowItems count="10">
    <i>
      <x/>
    </i>
    <i>
      <x v="1"/>
    </i>
    <i>
      <x v="2"/>
    </i>
    <i>
      <x v="3"/>
    </i>
    <i>
      <x v="4"/>
    </i>
    <i>
      <x v="5"/>
    </i>
    <i>
      <x v="6"/>
    </i>
    <i>
      <x v="7"/>
    </i>
    <i>
      <x v="8"/>
    </i>
    <i t="grand">
      <x/>
    </i>
  </rowItems>
  <colFields count="1">
    <field x="-2"/>
  </colFields>
  <colItems count="2">
    <i>
      <x/>
    </i>
    <i i="1">
      <x v="1"/>
    </i>
  </colItems>
  <dataFields count="2">
    <dataField name="consultant OPEX" fld="43" baseField="0" baseItem="0"/>
    <dataField name="materials OPEX" fld="44" baseField="0" baseItem="0"/>
  </dataFields>
  <formats count="5">
    <format dxfId="24">
      <pivotArea field="1" type="button" dataOnly="0" labelOnly="1" outline="0"/>
    </format>
    <format dxfId="23">
      <pivotArea outline="0" collapsedLevelsAreSubtotals="1" fieldPosition="0"/>
    </format>
    <format dxfId="22">
      <pivotArea field="2" type="button" dataOnly="0" labelOnly="1" outline="0" axis="axisRow" fieldPosition="0"/>
    </format>
    <format dxfId="21">
      <pivotArea dataOnly="0" labelOnly="1" fieldPosition="0">
        <references count="1">
          <reference field="2" count="0"/>
        </references>
      </pivotArea>
    </format>
    <format dxfId="20">
      <pivotArea dataOnly="0" labelOnly="1" grandRow="1" outline="0" fieldPosition="0"/>
    </format>
  </formats>
  <chartFormats count="2">
    <chartFormat chart="8" format="3" series="1">
      <pivotArea type="data" outline="0" fieldPosition="0">
        <references count="1">
          <reference field="4294967294" count="1" selected="0">
            <x v="0"/>
          </reference>
        </references>
      </pivotArea>
    </chartFormat>
    <chartFormat chart="8"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605084B7-B8EE-40A5-B95E-A93DB7EF1A10}"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rowHeaderCaption="Monitoring programs per domain and discipline">
  <location ref="A1:B16" firstHeaderRow="1" firstDataRow="1" firstDataCol="1"/>
  <pivotFields count="47">
    <pivotField showAll="0"/>
    <pivotField axis="axisRow" dataField="1" showAll="0">
      <items count="5">
        <item x="0"/>
        <item x="2"/>
        <item x="1"/>
        <item x="3"/>
        <item t="default"/>
      </items>
    </pivotField>
    <pivotField axis="axisRow" showAll="0">
      <items count="10">
        <item x="0"/>
        <item x="1"/>
        <item x="2"/>
        <item x="3"/>
        <item x="4"/>
        <item x="5"/>
        <item x="6"/>
        <item x="7"/>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2"/>
  </rowFields>
  <rowItems count="15">
    <i>
      <x/>
    </i>
    <i r="1">
      <x/>
    </i>
    <i>
      <x v="1"/>
    </i>
    <i r="1">
      <x v="6"/>
    </i>
    <i r="1">
      <x v="7"/>
    </i>
    <i r="1">
      <x v="8"/>
    </i>
    <i>
      <x v="2"/>
    </i>
    <i r="1">
      <x v="1"/>
    </i>
    <i r="1">
      <x v="2"/>
    </i>
    <i r="1">
      <x v="3"/>
    </i>
    <i r="1">
      <x v="4"/>
    </i>
    <i r="1">
      <x v="5"/>
    </i>
    <i>
      <x v="3"/>
    </i>
    <i r="1">
      <x v="1"/>
    </i>
    <i t="grand">
      <x/>
    </i>
  </rowItems>
  <colItems count="1">
    <i/>
  </colItems>
  <dataFields count="1">
    <dataField name="Count" fld="1" subtotal="count" baseField="0" baseItem="0"/>
  </dataFields>
  <formats count="7">
    <format dxfId="31">
      <pivotArea field="1" type="button" dataOnly="0" labelOnly="1" outline="0" axis="axisRow" fieldPosition="0"/>
    </format>
    <format dxfId="30">
      <pivotArea dataOnly="0" labelOnly="1" fieldPosition="0">
        <references count="1">
          <reference field="1" count="0"/>
        </references>
      </pivotArea>
    </format>
    <format dxfId="29">
      <pivotArea dataOnly="0" labelOnly="1" grandRow="1" outline="0" fieldPosition="0"/>
    </format>
    <format dxfId="28">
      <pivotArea dataOnly="0" labelOnly="1" fieldPosition="0">
        <references count="2">
          <reference field="1" count="1" selected="0">
            <x v="0"/>
          </reference>
          <reference field="2" count="1">
            <x v="0"/>
          </reference>
        </references>
      </pivotArea>
    </format>
    <format dxfId="27">
      <pivotArea dataOnly="0" labelOnly="1" fieldPosition="0">
        <references count="2">
          <reference field="1" count="1" selected="0">
            <x v="1"/>
          </reference>
          <reference field="2" count="3">
            <x v="6"/>
            <x v="7"/>
            <x v="8"/>
          </reference>
        </references>
      </pivotArea>
    </format>
    <format dxfId="26">
      <pivotArea dataOnly="0" labelOnly="1" fieldPosition="0">
        <references count="2">
          <reference field="1" count="1" selected="0">
            <x v="2"/>
          </reference>
          <reference field="2" count="5">
            <x v="1"/>
            <x v="2"/>
            <x v="3"/>
            <x v="4"/>
            <x v="5"/>
          </reference>
        </references>
      </pivotArea>
    </format>
    <format dxfId="25">
      <pivotArea dataOnly="0" labelOnly="1" fieldPosition="0">
        <references count="2">
          <reference field="1" count="1" selected="0">
            <x v="3"/>
          </reference>
          <reference field="2" count="1">
            <x v="1"/>
          </reference>
        </references>
      </pivotArea>
    </format>
  </formats>
  <chartFormats count="1">
    <chartFormat chart="2"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275C0B6D-9503-4D3D-9619-44CEBD9F3699}"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9" rowHeaderCaption="Monitoring type">
  <location ref="A65:B71" firstHeaderRow="1" firstDataRow="1" firstDataCol="1"/>
  <pivotFields count="47">
    <pivotField showAll="0"/>
    <pivotField dataField="1"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6">
        <item x="0"/>
        <item x="2"/>
        <item x="1"/>
        <item x="3"/>
        <item n="Other"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3"/>
  </rowFields>
  <rowItems count="6">
    <i>
      <x/>
    </i>
    <i>
      <x v="1"/>
    </i>
    <i>
      <x v="2"/>
    </i>
    <i>
      <x v="3"/>
    </i>
    <i>
      <x v="4"/>
    </i>
    <i t="grand">
      <x/>
    </i>
  </rowItems>
  <colItems count="1">
    <i/>
  </colItems>
  <dataFields count="1">
    <dataField name="Count " fld="1" subtotal="count" baseField="0" baseItem="0"/>
  </dataFields>
  <formats count="4">
    <format dxfId="35">
      <pivotArea field="1" type="button" dataOnly="0" labelOnly="1" outline="0"/>
    </format>
    <format dxfId="34">
      <pivotArea field="13" type="button" dataOnly="0" labelOnly="1" outline="0" axis="axisRow" fieldPosition="0"/>
    </format>
    <format dxfId="33">
      <pivotArea dataOnly="0" labelOnly="1" fieldPosition="0">
        <references count="1">
          <reference field="13" count="0"/>
        </references>
      </pivotArea>
    </format>
    <format dxfId="32">
      <pivotArea dataOnly="0" labelOnly="1" grandRow="1" outline="0" fieldPosition="0"/>
    </format>
  </formats>
  <chartFormats count="6">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13" count="1" selected="0">
            <x v="0"/>
          </reference>
        </references>
      </pivotArea>
    </chartFormat>
    <chartFormat chart="2" format="2">
      <pivotArea type="data" outline="0" fieldPosition="0">
        <references count="2">
          <reference field="4294967294" count="1" selected="0">
            <x v="0"/>
          </reference>
          <reference field="13" count="1" selected="0">
            <x v="1"/>
          </reference>
        </references>
      </pivotArea>
    </chartFormat>
    <chartFormat chart="2" format="3">
      <pivotArea type="data" outline="0" fieldPosition="0">
        <references count="2">
          <reference field="4294967294" count="1" selected="0">
            <x v="0"/>
          </reference>
          <reference field="13" count="1" selected="0">
            <x v="2"/>
          </reference>
        </references>
      </pivotArea>
    </chartFormat>
    <chartFormat chart="2" format="4">
      <pivotArea type="data" outline="0" fieldPosition="0">
        <references count="2">
          <reference field="4294967294" count="1" selected="0">
            <x v="0"/>
          </reference>
          <reference field="13" count="1" selected="0">
            <x v="3"/>
          </reference>
        </references>
      </pivotArea>
    </chartFormat>
    <chartFormat chart="2" format="5">
      <pivotArea type="data" outline="0" fieldPosition="0">
        <references count="2">
          <reference field="4294967294" count="1" selected="0">
            <x v="0"/>
          </reference>
          <reference field="13"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FB9F4246-D2C7-4593-BA98-FDF4A97C5DA3}"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rowHeaderCaption="FTE">
  <location ref="A91:B101" firstHeaderRow="1" firstDataRow="1" firstDataCol="1"/>
  <pivotFields count="47">
    <pivotField showAll="0"/>
    <pivotField showAll="0">
      <items count="5">
        <item x="0"/>
        <item x="1"/>
        <item x="2"/>
        <item x="3"/>
        <item t="default"/>
      </items>
    </pivotField>
    <pivotField axis="axisRow" showAll="0">
      <items count="10">
        <item x="0"/>
        <item x="7"/>
        <item x="8"/>
        <item x="5"/>
        <item x="4"/>
        <item x="1"/>
        <item x="2"/>
        <item x="3"/>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s>
  <rowFields count="1">
    <field x="2"/>
  </rowFields>
  <rowItems count="10">
    <i>
      <x/>
    </i>
    <i>
      <x v="1"/>
    </i>
    <i>
      <x v="2"/>
    </i>
    <i>
      <x v="3"/>
    </i>
    <i>
      <x v="4"/>
    </i>
    <i>
      <x v="5"/>
    </i>
    <i>
      <x v="6"/>
    </i>
    <i>
      <x v="7"/>
    </i>
    <i>
      <x v="8"/>
    </i>
    <i t="grand">
      <x/>
    </i>
  </rowItems>
  <colItems count="1">
    <i/>
  </colItems>
  <dataFields count="1">
    <dataField name="Sum" fld="40" baseField="0" baseItem="0"/>
  </dataFields>
  <formats count="4">
    <format dxfId="39">
      <pivotArea field="1" type="button" dataOnly="0" labelOnly="1" outline="0"/>
    </format>
    <format dxfId="38">
      <pivotArea field="2" type="button" dataOnly="0" labelOnly="1" outline="0" axis="axisRow" fieldPosition="0"/>
    </format>
    <format dxfId="37">
      <pivotArea dataOnly="0" labelOnly="1" fieldPosition="0">
        <references count="1">
          <reference field="2" count="0"/>
        </references>
      </pivotArea>
    </format>
    <format dxfId="36">
      <pivotArea dataOnly="0" labelOnly="1" grandRow="1" outline="0" fieldPosition="0"/>
    </format>
  </formats>
  <chartFormats count="1">
    <chartFormat chart="6"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openxmlformats.org/officeDocument/2006/relationships/drawing" Target="../drawings/drawing2.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B4771-0526-4D6F-A20C-BFA201119E6A}">
  <sheetPr>
    <pageSetUpPr fitToPage="1"/>
  </sheetPr>
  <dimension ref="H2:Q27"/>
  <sheetViews>
    <sheetView topLeftCell="A36" zoomScale="70" zoomScaleNormal="70" workbookViewId="0">
      <selection activeCell="T36" sqref="T36"/>
    </sheetView>
  </sheetViews>
  <sheetFormatPr defaultRowHeight="15" x14ac:dyDescent="0.25"/>
  <cols>
    <col min="1" max="1" width="8.7109375" customWidth="1"/>
  </cols>
  <sheetData>
    <row r="2" spans="8:8" x14ac:dyDescent="0.25">
      <c r="H2" s="28"/>
    </row>
    <row r="27" spans="17:17" x14ac:dyDescent="0.25">
      <c r="Q27" s="2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FDFB-BDF5-4AD0-B18C-93A9C84FB4B1}">
  <sheetPr filterMode="1">
    <pageSetUpPr fitToPage="1"/>
  </sheetPr>
  <dimension ref="A1:AM45"/>
  <sheetViews>
    <sheetView tabSelected="1" zoomScale="70" zoomScaleNormal="70" workbookViewId="0">
      <pane xSplit="1" ySplit="1" topLeftCell="AM2" activePane="bottomRight" state="frozen"/>
      <selection pane="topRight" activeCell="B1" sqref="B1"/>
      <selection pane="bottomLeft" activeCell="A2" sqref="A2"/>
      <selection pane="bottomRight" activeCell="AN1" sqref="AN1:BS1048576"/>
    </sheetView>
  </sheetViews>
  <sheetFormatPr defaultColWidth="9.28515625" defaultRowHeight="15" x14ac:dyDescent="0.25"/>
  <cols>
    <col min="1" max="1" width="40.28515625" style="3" customWidth="1"/>
    <col min="2" max="2" width="25.7109375" style="3" bestFit="1" customWidth="1"/>
    <col min="3" max="3" width="30" style="3" bestFit="1" customWidth="1"/>
    <col min="4" max="4" width="25.42578125" style="3" customWidth="1"/>
    <col min="5" max="5" width="28.85546875" style="3" customWidth="1"/>
    <col min="6" max="6" width="32.5703125" style="4" customWidth="1"/>
    <col min="7" max="7" width="33.42578125" style="4" customWidth="1"/>
    <col min="8" max="8" width="31.28515625" style="4" customWidth="1"/>
    <col min="9" max="9" width="25.42578125" style="4" customWidth="1"/>
    <col min="10" max="10" width="35.140625" style="5" customWidth="1"/>
    <col min="11" max="11" width="27.85546875" style="5" customWidth="1"/>
    <col min="12" max="12" width="38.28515625" style="5" customWidth="1"/>
    <col min="13" max="13" width="30.28515625" style="5" customWidth="1"/>
    <col min="14" max="14" width="34.140625" style="20" customWidth="1"/>
    <col min="15" max="15" width="32.7109375" style="20" customWidth="1"/>
    <col min="16" max="17" width="32.5703125" style="8" customWidth="1"/>
    <col min="18" max="18" width="25.42578125" style="8" customWidth="1"/>
    <col min="19" max="19" width="30.7109375" style="8" customWidth="1"/>
    <col min="20" max="20" width="31.85546875" style="8" customWidth="1"/>
    <col min="21" max="21" width="30.5703125" style="8" customWidth="1"/>
    <col min="22" max="22" width="33.85546875" style="8" customWidth="1"/>
    <col min="23" max="23" width="32.140625" style="8" customWidth="1"/>
    <col min="24" max="24" width="28.5703125" style="8" customWidth="1"/>
    <col min="25" max="25" width="31.7109375" style="8" customWidth="1"/>
    <col min="26" max="26" width="33.140625" style="8" customWidth="1"/>
    <col min="27" max="27" width="32.85546875" style="22" customWidth="1"/>
    <col min="28" max="28" width="33.28515625" style="22" customWidth="1"/>
    <col min="29" max="29" width="36.28515625" style="22" customWidth="1"/>
    <col min="30" max="30" width="28.5703125" style="22" customWidth="1"/>
    <col min="31" max="31" width="30.85546875" style="25" customWidth="1"/>
    <col min="32" max="32" width="33.28515625" style="25" customWidth="1"/>
    <col min="33" max="33" width="31" style="25" customWidth="1"/>
    <col min="34" max="34" width="36.140625" style="25" customWidth="1"/>
    <col min="35" max="35" width="31.5703125" style="25" customWidth="1"/>
    <col min="36" max="36" width="31.42578125" style="38" customWidth="1"/>
    <col min="37" max="37" width="28.5703125" style="25" customWidth="1"/>
    <col min="38" max="38" width="9.28515625" style="2"/>
    <col min="39" max="39" width="21.42578125" style="2" customWidth="1"/>
    <col min="40" max="16384" width="9.28515625" style="2"/>
  </cols>
  <sheetData>
    <row r="1" spans="1:39" s="6" customFormat="1" ht="144" customHeight="1" thickTop="1" thickBot="1" x14ac:dyDescent="0.3">
      <c r="A1" s="43" t="s">
        <v>0</v>
      </c>
      <c r="B1" s="44" t="s">
        <v>1</v>
      </c>
      <c r="C1" s="43" t="s">
        <v>2</v>
      </c>
      <c r="D1" s="43" t="s">
        <v>3</v>
      </c>
      <c r="E1" s="43" t="s">
        <v>4</v>
      </c>
      <c r="F1" s="45" t="s">
        <v>5</v>
      </c>
      <c r="G1" s="45" t="s">
        <v>6</v>
      </c>
      <c r="H1" s="45" t="s">
        <v>7</v>
      </c>
      <c r="I1" s="45" t="s">
        <v>8</v>
      </c>
      <c r="J1" s="46" t="s">
        <v>425</v>
      </c>
      <c r="K1" s="46" t="s">
        <v>9</v>
      </c>
      <c r="L1" s="46" t="s">
        <v>10</v>
      </c>
      <c r="M1" s="46" t="s">
        <v>8</v>
      </c>
      <c r="N1" s="47" t="s">
        <v>11</v>
      </c>
      <c r="O1" s="47" t="s">
        <v>8</v>
      </c>
      <c r="P1" s="48" t="s">
        <v>12</v>
      </c>
      <c r="Q1" s="49" t="s">
        <v>8</v>
      </c>
      <c r="R1" s="48" t="s">
        <v>13</v>
      </c>
      <c r="S1" s="48" t="s">
        <v>14</v>
      </c>
      <c r="T1" s="48" t="s">
        <v>8</v>
      </c>
      <c r="U1" s="48" t="s">
        <v>424</v>
      </c>
      <c r="V1" s="48" t="s">
        <v>15</v>
      </c>
      <c r="W1" s="48" t="s">
        <v>16</v>
      </c>
      <c r="X1" s="48" t="s">
        <v>17</v>
      </c>
      <c r="Y1" s="48" t="s">
        <v>18</v>
      </c>
      <c r="Z1" s="48" t="s">
        <v>19</v>
      </c>
      <c r="AA1" s="50" t="s">
        <v>426</v>
      </c>
      <c r="AB1" s="50" t="s">
        <v>427</v>
      </c>
      <c r="AC1" s="50" t="s">
        <v>428</v>
      </c>
      <c r="AD1" s="50" t="s">
        <v>8</v>
      </c>
      <c r="AE1" s="51" t="s">
        <v>20</v>
      </c>
      <c r="AF1" s="51" t="s">
        <v>21</v>
      </c>
      <c r="AG1" s="51" t="s">
        <v>22</v>
      </c>
      <c r="AH1" s="51" t="s">
        <v>23</v>
      </c>
      <c r="AI1" s="51" t="s">
        <v>24</v>
      </c>
      <c r="AJ1" s="52" t="s">
        <v>25</v>
      </c>
      <c r="AK1" s="51" t="s">
        <v>26</v>
      </c>
      <c r="AL1" s="9"/>
      <c r="AM1" s="26" t="s">
        <v>27</v>
      </c>
    </row>
    <row r="2" spans="1:39" s="18" customFormat="1" ht="132" hidden="1" thickTop="1" x14ac:dyDescent="0.25">
      <c r="A2" s="14" t="s">
        <v>28</v>
      </c>
      <c r="B2" s="13" t="s">
        <v>29</v>
      </c>
      <c r="C2" s="13" t="s">
        <v>30</v>
      </c>
      <c r="D2" s="13" t="s">
        <v>31</v>
      </c>
      <c r="E2" s="13"/>
      <c r="F2" s="15" t="s">
        <v>32</v>
      </c>
      <c r="G2" s="15" t="s">
        <v>33</v>
      </c>
      <c r="H2" s="15" t="s">
        <v>34</v>
      </c>
      <c r="I2" s="15" t="s">
        <v>35</v>
      </c>
      <c r="J2" s="16" t="s">
        <v>36</v>
      </c>
      <c r="K2" s="16" t="s">
        <v>37</v>
      </c>
      <c r="L2" s="16"/>
      <c r="M2" s="16" t="s">
        <v>38</v>
      </c>
      <c r="N2" s="19" t="s">
        <v>39</v>
      </c>
      <c r="O2" s="19" t="s">
        <v>40</v>
      </c>
      <c r="P2" s="17" t="s">
        <v>41</v>
      </c>
      <c r="Q2" s="17" t="s">
        <v>42</v>
      </c>
      <c r="R2" s="17">
        <v>2</v>
      </c>
      <c r="S2" s="17" t="s">
        <v>43</v>
      </c>
      <c r="T2" s="17" t="s">
        <v>44</v>
      </c>
      <c r="U2" s="17" t="s">
        <v>45</v>
      </c>
      <c r="V2" s="17">
        <v>2</v>
      </c>
      <c r="W2" s="17">
        <v>0</v>
      </c>
      <c r="X2" s="17">
        <v>0</v>
      </c>
      <c r="Y2" s="17">
        <v>0</v>
      </c>
      <c r="Z2" s="17">
        <v>0</v>
      </c>
      <c r="AA2" s="21" t="s">
        <v>50</v>
      </c>
      <c r="AB2" s="21" t="s">
        <v>51</v>
      </c>
      <c r="AC2" s="21"/>
      <c r="AD2" s="21"/>
      <c r="AE2" s="23">
        <v>1</v>
      </c>
      <c r="AF2" s="24">
        <v>141717</v>
      </c>
      <c r="AG2" s="24">
        <v>68150</v>
      </c>
      <c r="AH2" s="24">
        <v>5000</v>
      </c>
      <c r="AI2" s="24">
        <v>18000</v>
      </c>
      <c r="AJ2" s="37">
        <v>63000</v>
      </c>
      <c r="AK2" s="24" t="s">
        <v>52</v>
      </c>
      <c r="AM2" s="27"/>
    </row>
    <row r="3" spans="1:39" s="18" customFormat="1" ht="132" hidden="1" thickTop="1" x14ac:dyDescent="0.25">
      <c r="A3" s="14" t="s">
        <v>53</v>
      </c>
      <c r="B3" s="13" t="s">
        <v>29</v>
      </c>
      <c r="C3" s="13" t="s">
        <v>30</v>
      </c>
      <c r="D3" s="13" t="s">
        <v>31</v>
      </c>
      <c r="E3" s="13"/>
      <c r="F3" s="15" t="s">
        <v>54</v>
      </c>
      <c r="G3" s="15" t="s">
        <v>55</v>
      </c>
      <c r="H3" s="15"/>
      <c r="I3" s="15" t="s">
        <v>56</v>
      </c>
      <c r="J3" s="16" t="s">
        <v>57</v>
      </c>
      <c r="K3" s="16"/>
      <c r="L3" s="16"/>
      <c r="M3" s="16"/>
      <c r="N3" s="19" t="s">
        <v>58</v>
      </c>
      <c r="O3" s="19" t="s">
        <v>59</v>
      </c>
      <c r="P3" s="17" t="s">
        <v>41</v>
      </c>
      <c r="Q3" s="17" t="s">
        <v>60</v>
      </c>
      <c r="R3" s="17">
        <v>4</v>
      </c>
      <c r="S3" s="17" t="s">
        <v>43</v>
      </c>
      <c r="T3" s="17" t="s">
        <v>61</v>
      </c>
      <c r="U3" s="17" t="s">
        <v>45</v>
      </c>
      <c r="V3" s="17">
        <v>4</v>
      </c>
      <c r="W3" s="17">
        <v>0</v>
      </c>
      <c r="X3" s="17">
        <v>0</v>
      </c>
      <c r="Y3" s="17">
        <v>0</v>
      </c>
      <c r="Z3" s="17">
        <v>0</v>
      </c>
      <c r="AA3" s="21" t="s">
        <v>62</v>
      </c>
      <c r="AB3" s="21"/>
      <c r="AC3" s="21"/>
      <c r="AD3" s="21"/>
      <c r="AE3" s="23">
        <v>0.1</v>
      </c>
      <c r="AF3" s="24">
        <f>24434+12000</f>
        <v>36434</v>
      </c>
      <c r="AG3" s="24">
        <v>11750</v>
      </c>
      <c r="AH3" s="24">
        <v>0</v>
      </c>
      <c r="AI3" s="24">
        <f>12000+3000</f>
        <v>15000</v>
      </c>
      <c r="AJ3" s="37">
        <v>10000</v>
      </c>
      <c r="AK3" s="24" t="s">
        <v>63</v>
      </c>
      <c r="AM3" s="27"/>
    </row>
    <row r="4" spans="1:39" s="18" customFormat="1" ht="94.5" hidden="1" thickTop="1" x14ac:dyDescent="0.25">
      <c r="A4" s="14" t="s">
        <v>64</v>
      </c>
      <c r="B4" s="13" t="s">
        <v>29</v>
      </c>
      <c r="C4" s="13" t="s">
        <v>30</v>
      </c>
      <c r="D4" s="13" t="s">
        <v>31</v>
      </c>
      <c r="E4" s="13"/>
      <c r="F4" s="15" t="s">
        <v>65</v>
      </c>
      <c r="G4" s="15" t="s">
        <v>55</v>
      </c>
      <c r="H4" s="15" t="s">
        <v>34</v>
      </c>
      <c r="I4" s="15" t="s">
        <v>66</v>
      </c>
      <c r="J4" s="16" t="s">
        <v>67</v>
      </c>
      <c r="K4" s="16"/>
      <c r="L4" s="16"/>
      <c r="M4" s="16" t="s">
        <v>68</v>
      </c>
      <c r="N4" s="19" t="s">
        <v>58</v>
      </c>
      <c r="O4" s="19" t="s">
        <v>39</v>
      </c>
      <c r="P4" s="17" t="s">
        <v>41</v>
      </c>
      <c r="Q4" s="17" t="s">
        <v>69</v>
      </c>
      <c r="R4" s="17">
        <v>31</v>
      </c>
      <c r="S4" s="17" t="s">
        <v>70</v>
      </c>
      <c r="T4" s="17" t="s">
        <v>71</v>
      </c>
      <c r="U4" s="17" t="s">
        <v>45</v>
      </c>
      <c r="V4" s="17">
        <v>23</v>
      </c>
      <c r="W4" s="17">
        <v>2</v>
      </c>
      <c r="X4" s="17">
        <v>4</v>
      </c>
      <c r="Y4" s="17">
        <v>2</v>
      </c>
      <c r="Z4" s="17">
        <v>0</v>
      </c>
      <c r="AA4" s="21" t="s">
        <v>62</v>
      </c>
      <c r="AB4" s="21"/>
      <c r="AC4" s="21"/>
      <c r="AD4" s="21"/>
      <c r="AE4" s="23">
        <v>1</v>
      </c>
      <c r="AF4" s="24">
        <f>146604+25000</f>
        <v>171604</v>
      </c>
      <c r="AG4" s="24">
        <v>70500</v>
      </c>
      <c r="AH4" s="24">
        <v>12500</v>
      </c>
      <c r="AI4" s="24">
        <f>18000+12500</f>
        <v>30500</v>
      </c>
      <c r="AJ4" s="37">
        <v>64500</v>
      </c>
      <c r="AK4" s="24" t="s">
        <v>72</v>
      </c>
      <c r="AM4" s="27"/>
    </row>
    <row r="5" spans="1:39" s="18" customFormat="1" ht="75.75" hidden="1" thickTop="1" x14ac:dyDescent="0.25">
      <c r="A5" s="14" t="s">
        <v>73</v>
      </c>
      <c r="B5" s="13" t="s">
        <v>29</v>
      </c>
      <c r="C5" s="13" t="s">
        <v>30</v>
      </c>
      <c r="D5" s="13" t="s">
        <v>31</v>
      </c>
      <c r="E5" s="13"/>
      <c r="F5" s="15" t="s">
        <v>74</v>
      </c>
      <c r="G5" s="15" t="s">
        <v>34</v>
      </c>
      <c r="H5" s="15"/>
      <c r="I5" s="15" t="s">
        <v>75</v>
      </c>
      <c r="J5" s="16" t="s">
        <v>36</v>
      </c>
      <c r="K5" s="16"/>
      <c r="L5" s="16"/>
      <c r="M5" s="16"/>
      <c r="N5" s="19" t="s">
        <v>58</v>
      </c>
      <c r="O5" s="19" t="s">
        <v>40</v>
      </c>
      <c r="P5" s="17" t="s">
        <v>41</v>
      </c>
      <c r="Q5" s="17" t="s">
        <v>76</v>
      </c>
      <c r="R5" s="17">
        <v>4</v>
      </c>
      <c r="S5" s="17" t="s">
        <v>43</v>
      </c>
      <c r="T5" s="17" t="s">
        <v>77</v>
      </c>
      <c r="U5" s="17" t="s">
        <v>45</v>
      </c>
      <c r="V5" s="17">
        <v>1</v>
      </c>
      <c r="W5" s="17">
        <v>0</v>
      </c>
      <c r="X5" s="17">
        <v>0</v>
      </c>
      <c r="Y5" s="17">
        <v>2</v>
      </c>
      <c r="Z5" s="17">
        <v>0</v>
      </c>
      <c r="AA5" s="21" t="s">
        <v>62</v>
      </c>
      <c r="AB5" s="21"/>
      <c r="AC5" s="21"/>
      <c r="AD5" s="21"/>
      <c r="AE5" s="23">
        <v>1.2</v>
      </c>
      <c r="AF5" s="24">
        <v>171038</v>
      </c>
      <c r="AG5" s="24">
        <v>82250</v>
      </c>
      <c r="AH5" s="24">
        <v>0</v>
      </c>
      <c r="AI5" s="24">
        <v>21000</v>
      </c>
      <c r="AJ5" s="37">
        <v>75250</v>
      </c>
      <c r="AK5" s="24"/>
      <c r="AM5" s="27"/>
    </row>
    <row r="6" spans="1:39" s="18" customFormat="1" ht="244.5" hidden="1" thickTop="1" x14ac:dyDescent="0.25">
      <c r="A6" s="14" t="s">
        <v>78</v>
      </c>
      <c r="B6" s="13" t="s">
        <v>29</v>
      </c>
      <c r="C6" s="13" t="s">
        <v>30</v>
      </c>
      <c r="D6" s="13" t="s">
        <v>31</v>
      </c>
      <c r="E6" s="13"/>
      <c r="F6" s="15" t="s">
        <v>55</v>
      </c>
      <c r="G6" s="15" t="s">
        <v>34</v>
      </c>
      <c r="H6" s="15"/>
      <c r="I6" s="15" t="s">
        <v>79</v>
      </c>
      <c r="J6" s="16" t="s">
        <v>80</v>
      </c>
      <c r="K6" s="16" t="s">
        <v>36</v>
      </c>
      <c r="L6" s="16"/>
      <c r="M6" s="16" t="s">
        <v>81</v>
      </c>
      <c r="N6" s="19" t="s">
        <v>82</v>
      </c>
      <c r="O6" s="19" t="s">
        <v>83</v>
      </c>
      <c r="P6" s="17" t="s">
        <v>41</v>
      </c>
      <c r="Q6" s="17" t="s">
        <v>84</v>
      </c>
      <c r="R6" s="17">
        <v>1</v>
      </c>
      <c r="S6" s="17" t="s">
        <v>43</v>
      </c>
      <c r="T6" s="17"/>
      <c r="U6" s="17" t="s">
        <v>45</v>
      </c>
      <c r="V6" s="17">
        <v>1</v>
      </c>
      <c r="W6" s="17">
        <v>0</v>
      </c>
      <c r="X6" s="17">
        <v>0</v>
      </c>
      <c r="Y6" s="17">
        <v>0</v>
      </c>
      <c r="Z6" s="17">
        <v>0</v>
      </c>
      <c r="AA6" s="21" t="s">
        <v>62</v>
      </c>
      <c r="AB6" s="21"/>
      <c r="AC6" s="21"/>
      <c r="AD6" s="21"/>
      <c r="AE6" s="23">
        <v>0.1</v>
      </c>
      <c r="AF6" s="24">
        <v>4886</v>
      </c>
      <c r="AG6" s="24">
        <v>2350</v>
      </c>
      <c r="AH6" s="24">
        <v>0</v>
      </c>
      <c r="AI6" s="24">
        <v>500</v>
      </c>
      <c r="AJ6" s="37">
        <v>2000</v>
      </c>
      <c r="AK6" s="24"/>
      <c r="AM6" s="27"/>
    </row>
    <row r="7" spans="1:39" s="18" customFormat="1" ht="129" customHeight="1" thickTop="1" x14ac:dyDescent="0.25">
      <c r="A7" s="14" t="s">
        <v>85</v>
      </c>
      <c r="B7" s="13" t="s">
        <v>86</v>
      </c>
      <c r="C7" s="13" t="s">
        <v>87</v>
      </c>
      <c r="D7" s="13" t="s">
        <v>31</v>
      </c>
      <c r="E7" s="13" t="s">
        <v>88</v>
      </c>
      <c r="F7" s="15" t="s">
        <v>89</v>
      </c>
      <c r="G7" s="15" t="s">
        <v>90</v>
      </c>
      <c r="H7" s="15" t="s">
        <v>32</v>
      </c>
      <c r="I7" s="15" t="s">
        <v>91</v>
      </c>
      <c r="J7" s="16" t="s">
        <v>67</v>
      </c>
      <c r="K7" s="16" t="s">
        <v>67</v>
      </c>
      <c r="L7" s="16" t="s">
        <v>67</v>
      </c>
      <c r="M7" s="16" t="s">
        <v>92</v>
      </c>
      <c r="N7" s="19" t="s">
        <v>39</v>
      </c>
      <c r="O7" s="19"/>
      <c r="P7" s="17" t="s">
        <v>93</v>
      </c>
      <c r="Q7" s="17"/>
      <c r="R7" s="17">
        <v>84</v>
      </c>
      <c r="S7" s="17" t="s">
        <v>94</v>
      </c>
      <c r="T7" s="17" t="s">
        <v>95</v>
      </c>
      <c r="U7" s="17" t="s">
        <v>45</v>
      </c>
      <c r="V7" s="17">
        <v>43</v>
      </c>
      <c r="W7" s="17">
        <v>16</v>
      </c>
      <c r="X7" s="17">
        <v>11</v>
      </c>
      <c r="Y7" s="17">
        <v>11</v>
      </c>
      <c r="Z7" s="17">
        <v>3</v>
      </c>
      <c r="AA7" s="21" t="s">
        <v>51</v>
      </c>
      <c r="AB7" s="21" t="s">
        <v>62</v>
      </c>
      <c r="AC7" s="21" t="s">
        <v>100</v>
      </c>
      <c r="AD7" s="21" t="s">
        <v>101</v>
      </c>
      <c r="AE7" s="23">
        <v>1</v>
      </c>
      <c r="AF7" s="24">
        <v>252312.99</v>
      </c>
      <c r="AG7" s="24">
        <v>21177</v>
      </c>
      <c r="AH7" s="24">
        <v>34534</v>
      </c>
      <c r="AI7" s="24">
        <v>11116</v>
      </c>
      <c r="AJ7" s="37"/>
      <c r="AK7" s="24" t="s">
        <v>102</v>
      </c>
      <c r="AM7" s="27"/>
    </row>
    <row r="8" spans="1:39" s="18" customFormat="1" ht="56.25" hidden="1" x14ac:dyDescent="0.25">
      <c r="A8" s="14" t="s">
        <v>103</v>
      </c>
      <c r="B8" s="13" t="s">
        <v>86</v>
      </c>
      <c r="C8" s="13" t="s">
        <v>104</v>
      </c>
      <c r="D8" s="13" t="s">
        <v>31</v>
      </c>
      <c r="E8" s="13"/>
      <c r="F8" s="15" t="s">
        <v>105</v>
      </c>
      <c r="G8" s="15" t="s">
        <v>90</v>
      </c>
      <c r="H8" s="15" t="s">
        <v>89</v>
      </c>
      <c r="I8" s="15"/>
      <c r="J8" s="16" t="s">
        <v>36</v>
      </c>
      <c r="K8" s="16" t="s">
        <v>37</v>
      </c>
      <c r="L8" s="16"/>
      <c r="M8" s="16"/>
      <c r="N8" s="19" t="s">
        <v>39</v>
      </c>
      <c r="O8" s="19"/>
      <c r="P8" s="17" t="s">
        <v>106</v>
      </c>
      <c r="Q8" s="17"/>
      <c r="R8" s="17">
        <v>76</v>
      </c>
      <c r="S8" s="17" t="s">
        <v>107</v>
      </c>
      <c r="T8" s="17" t="s">
        <v>108</v>
      </c>
      <c r="U8" s="17" t="s">
        <v>45</v>
      </c>
      <c r="V8" s="17">
        <v>9</v>
      </c>
      <c r="W8" s="17">
        <v>15</v>
      </c>
      <c r="X8" s="17">
        <v>1</v>
      </c>
      <c r="Y8" s="17">
        <v>50</v>
      </c>
      <c r="Z8" s="17">
        <v>1</v>
      </c>
      <c r="AA8" s="21" t="s">
        <v>50</v>
      </c>
      <c r="AB8" s="21" t="s">
        <v>62</v>
      </c>
      <c r="AC8" s="21" t="s">
        <v>51</v>
      </c>
      <c r="AD8" s="21" t="s">
        <v>51</v>
      </c>
      <c r="AE8" s="23">
        <v>1</v>
      </c>
      <c r="AF8" s="24">
        <v>243260.5</v>
      </c>
      <c r="AG8" s="24">
        <v>175353</v>
      </c>
      <c r="AH8" s="24">
        <v>0</v>
      </c>
      <c r="AI8" s="24">
        <v>40000</v>
      </c>
      <c r="AJ8" s="37"/>
      <c r="AK8" s="24"/>
      <c r="AM8" s="27"/>
    </row>
    <row r="9" spans="1:39" s="18" customFormat="1" ht="75" hidden="1" x14ac:dyDescent="0.25">
      <c r="A9" s="14" t="s">
        <v>112</v>
      </c>
      <c r="B9" s="13" t="s">
        <v>86</v>
      </c>
      <c r="C9" s="13" t="s">
        <v>113</v>
      </c>
      <c r="D9" s="13" t="s">
        <v>31</v>
      </c>
      <c r="E9" s="13"/>
      <c r="F9" s="15" t="s">
        <v>74</v>
      </c>
      <c r="G9" s="15" t="s">
        <v>105</v>
      </c>
      <c r="H9" s="15"/>
      <c r="I9" s="15"/>
      <c r="J9" s="16" t="s">
        <v>36</v>
      </c>
      <c r="K9" s="16" t="s">
        <v>37</v>
      </c>
      <c r="L9" s="16"/>
      <c r="M9" s="16"/>
      <c r="N9" s="19" t="s">
        <v>39</v>
      </c>
      <c r="O9" s="19"/>
      <c r="P9" s="17" t="s">
        <v>106</v>
      </c>
      <c r="Q9" s="17"/>
      <c r="R9" s="17">
        <v>67</v>
      </c>
      <c r="S9" s="17" t="s">
        <v>70</v>
      </c>
      <c r="T9" s="17" t="s">
        <v>114</v>
      </c>
      <c r="U9" s="17" t="s">
        <v>45</v>
      </c>
      <c r="V9" s="17">
        <v>0</v>
      </c>
      <c r="W9" s="17">
        <v>26</v>
      </c>
      <c r="X9" s="17">
        <v>0</v>
      </c>
      <c r="Y9" s="17">
        <v>41</v>
      </c>
      <c r="Z9" s="17">
        <v>3</v>
      </c>
      <c r="AA9" s="21" t="s">
        <v>50</v>
      </c>
      <c r="AB9" s="21" t="s">
        <v>62</v>
      </c>
      <c r="AC9" s="21"/>
      <c r="AD9" s="21"/>
      <c r="AE9" s="23">
        <v>0.25</v>
      </c>
      <c r="AF9" s="24">
        <v>50000</v>
      </c>
      <c r="AG9" s="24">
        <v>45000</v>
      </c>
      <c r="AH9" s="24">
        <v>5000</v>
      </c>
      <c r="AI9" s="24"/>
      <c r="AJ9" s="37"/>
      <c r="AK9" s="24"/>
      <c r="AM9" s="27"/>
    </row>
    <row r="10" spans="1:39" s="18" customFormat="1" ht="56.25" hidden="1" x14ac:dyDescent="0.25">
      <c r="A10" s="14" t="s">
        <v>116</v>
      </c>
      <c r="B10" s="13" t="s">
        <v>86</v>
      </c>
      <c r="C10" s="13" t="s">
        <v>113</v>
      </c>
      <c r="D10" s="13" t="s">
        <v>31</v>
      </c>
      <c r="E10" s="13"/>
      <c r="F10" s="15" t="s">
        <v>74</v>
      </c>
      <c r="G10" s="15" t="s">
        <v>105</v>
      </c>
      <c r="H10" s="15"/>
      <c r="I10" s="15"/>
      <c r="J10" s="16" t="s">
        <v>36</v>
      </c>
      <c r="K10" s="16" t="s">
        <v>37</v>
      </c>
      <c r="L10" s="16" t="s">
        <v>117</v>
      </c>
      <c r="M10" s="16"/>
      <c r="N10" s="19" t="s">
        <v>39</v>
      </c>
      <c r="O10" s="19"/>
      <c r="P10" s="17" t="s">
        <v>93</v>
      </c>
      <c r="Q10" s="17"/>
      <c r="R10" s="17">
        <v>81</v>
      </c>
      <c r="S10" s="17" t="s">
        <v>118</v>
      </c>
      <c r="T10" s="17"/>
      <c r="U10" s="17" t="s">
        <v>45</v>
      </c>
      <c r="V10" s="17">
        <v>24</v>
      </c>
      <c r="W10" s="17">
        <v>14</v>
      </c>
      <c r="X10" s="17">
        <v>0</v>
      </c>
      <c r="Y10" s="17">
        <v>43</v>
      </c>
      <c r="Z10" s="17">
        <v>0</v>
      </c>
      <c r="AA10" s="21" t="s">
        <v>50</v>
      </c>
      <c r="AB10" s="21" t="s">
        <v>62</v>
      </c>
      <c r="AC10" s="21" t="s">
        <v>120</v>
      </c>
      <c r="AD10" s="21"/>
      <c r="AE10" s="23">
        <v>2.5</v>
      </c>
      <c r="AF10" s="24">
        <v>308929.90000000002</v>
      </c>
      <c r="AG10" s="24">
        <v>222800.55</v>
      </c>
      <c r="AH10" s="24">
        <v>76129</v>
      </c>
      <c r="AI10" s="24">
        <v>10000</v>
      </c>
      <c r="AJ10" s="37">
        <v>60000</v>
      </c>
      <c r="AK10" s="24"/>
      <c r="AM10" s="27"/>
    </row>
    <row r="11" spans="1:39" s="18" customFormat="1" ht="56.25" hidden="1" x14ac:dyDescent="0.25">
      <c r="A11" s="14" t="s">
        <v>121</v>
      </c>
      <c r="B11" s="13" t="s">
        <v>86</v>
      </c>
      <c r="C11" s="13" t="s">
        <v>113</v>
      </c>
      <c r="D11" s="13" t="s">
        <v>31</v>
      </c>
      <c r="E11" s="13"/>
      <c r="F11" s="15" t="s">
        <v>122</v>
      </c>
      <c r="G11" s="15" t="s">
        <v>123</v>
      </c>
      <c r="H11" s="15"/>
      <c r="I11" s="15"/>
      <c r="J11" s="16" t="s">
        <v>124</v>
      </c>
      <c r="K11" s="16" t="s">
        <v>36</v>
      </c>
      <c r="L11" s="16" t="s">
        <v>125</v>
      </c>
      <c r="M11" s="16"/>
      <c r="N11" s="19" t="s">
        <v>82</v>
      </c>
      <c r="O11" s="19"/>
      <c r="P11" s="17" t="s">
        <v>126</v>
      </c>
      <c r="Q11" s="17"/>
      <c r="R11" s="17">
        <v>31</v>
      </c>
      <c r="S11" s="17" t="s">
        <v>107</v>
      </c>
      <c r="T11" s="17"/>
      <c r="U11" s="17" t="s">
        <v>127</v>
      </c>
      <c r="V11" s="17">
        <v>0</v>
      </c>
      <c r="W11" s="17">
        <v>0</v>
      </c>
      <c r="X11" s="17">
        <v>0</v>
      </c>
      <c r="Y11" s="17">
        <v>31</v>
      </c>
      <c r="Z11" s="17">
        <v>0</v>
      </c>
      <c r="AA11" s="21" t="s">
        <v>62</v>
      </c>
      <c r="AB11" s="21" t="s">
        <v>120</v>
      </c>
      <c r="AC11" s="21"/>
      <c r="AD11" s="21"/>
      <c r="AE11" s="23">
        <v>0.2</v>
      </c>
      <c r="AF11" s="24">
        <f>SUM(AG11:AI11)</f>
        <v>99360</v>
      </c>
      <c r="AG11" s="24">
        <v>44360</v>
      </c>
      <c r="AH11" s="24">
        <v>13000</v>
      </c>
      <c r="AI11" s="24">
        <v>42000</v>
      </c>
      <c r="AJ11" s="37"/>
      <c r="AK11" s="24"/>
      <c r="AM11" s="27"/>
    </row>
    <row r="12" spans="1:39" s="18" customFormat="1" ht="56.25" hidden="1" x14ac:dyDescent="0.25">
      <c r="A12" s="14" t="s">
        <v>128</v>
      </c>
      <c r="B12" s="13" t="s">
        <v>86</v>
      </c>
      <c r="C12" s="13" t="s">
        <v>113</v>
      </c>
      <c r="D12" s="13" t="s">
        <v>31</v>
      </c>
      <c r="E12" s="13"/>
      <c r="F12" s="15" t="s">
        <v>122</v>
      </c>
      <c r="G12" s="15"/>
      <c r="H12" s="15"/>
      <c r="I12" s="15"/>
      <c r="J12" s="16" t="s">
        <v>124</v>
      </c>
      <c r="K12" s="16" t="s">
        <v>36</v>
      </c>
      <c r="L12" s="16"/>
      <c r="M12" s="16"/>
      <c r="N12" s="19" t="s">
        <v>82</v>
      </c>
      <c r="O12" s="19"/>
      <c r="P12" s="17" t="s">
        <v>126</v>
      </c>
      <c r="Q12" s="17"/>
      <c r="R12" s="17">
        <v>5</v>
      </c>
      <c r="S12" s="17" t="s">
        <v>94</v>
      </c>
      <c r="T12" s="17" t="s">
        <v>129</v>
      </c>
      <c r="U12" s="17" t="s">
        <v>45</v>
      </c>
      <c r="V12" s="17">
        <v>0</v>
      </c>
      <c r="W12" s="17">
        <v>0</v>
      </c>
      <c r="X12" s="17">
        <v>0</v>
      </c>
      <c r="Y12" s="17">
        <v>0</v>
      </c>
      <c r="Z12" s="17">
        <v>5</v>
      </c>
      <c r="AA12" s="21" t="s">
        <v>62</v>
      </c>
      <c r="AB12" s="21"/>
      <c r="AC12" s="21"/>
      <c r="AD12" s="21"/>
      <c r="AE12" s="23">
        <v>0.1</v>
      </c>
      <c r="AF12" s="24">
        <f>SUM(AG12:AI12)</f>
        <v>27880</v>
      </c>
      <c r="AG12" s="24">
        <v>10880</v>
      </c>
      <c r="AH12" s="24"/>
      <c r="AI12" s="24">
        <v>17000</v>
      </c>
      <c r="AJ12" s="37"/>
      <c r="AK12" s="24"/>
      <c r="AM12" s="27" t="s">
        <v>130</v>
      </c>
    </row>
    <row r="13" spans="1:39" s="18" customFormat="1" ht="243.75" hidden="1" x14ac:dyDescent="0.25">
      <c r="A13" s="14" t="s">
        <v>131</v>
      </c>
      <c r="B13" s="13" t="s">
        <v>86</v>
      </c>
      <c r="C13" s="13" t="s">
        <v>113</v>
      </c>
      <c r="D13" s="13" t="s">
        <v>31</v>
      </c>
      <c r="E13" s="13"/>
      <c r="F13" s="15" t="s">
        <v>122</v>
      </c>
      <c r="G13" s="15" t="s">
        <v>123</v>
      </c>
      <c r="H13" s="15"/>
      <c r="I13" s="15"/>
      <c r="J13" s="16" t="s">
        <v>124</v>
      </c>
      <c r="K13" s="16" t="s">
        <v>36</v>
      </c>
      <c r="L13" s="16"/>
      <c r="M13" s="16"/>
      <c r="N13" s="19" t="s">
        <v>82</v>
      </c>
      <c r="O13" s="19"/>
      <c r="P13" s="17" t="s">
        <v>126</v>
      </c>
      <c r="Q13" s="17"/>
      <c r="R13" s="17">
        <v>6</v>
      </c>
      <c r="S13" s="17" t="s">
        <v>94</v>
      </c>
      <c r="T13" s="17" t="s">
        <v>129</v>
      </c>
      <c r="U13" s="17" t="s">
        <v>45</v>
      </c>
      <c r="V13" s="17">
        <v>0</v>
      </c>
      <c r="W13" s="17">
        <v>0</v>
      </c>
      <c r="X13" s="17">
        <v>0</v>
      </c>
      <c r="Y13" s="17">
        <v>0</v>
      </c>
      <c r="Z13" s="17">
        <v>6</v>
      </c>
      <c r="AA13" s="21" t="s">
        <v>62</v>
      </c>
      <c r="AB13" s="21"/>
      <c r="AC13" s="21"/>
      <c r="AD13" s="21"/>
      <c r="AE13" s="23">
        <v>0.1</v>
      </c>
      <c r="AF13" s="24">
        <f>SUM(AG13:AI13)</f>
        <v>23000</v>
      </c>
      <c r="AG13" s="24">
        <v>10880</v>
      </c>
      <c r="AH13" s="24"/>
      <c r="AI13" s="24">
        <v>12120</v>
      </c>
      <c r="AJ13" s="37"/>
      <c r="AK13" s="24"/>
      <c r="AM13" s="27" t="s">
        <v>132</v>
      </c>
    </row>
    <row r="14" spans="1:39" s="18" customFormat="1" ht="93.75" hidden="1" x14ac:dyDescent="0.25">
      <c r="A14" s="14" t="s">
        <v>133</v>
      </c>
      <c r="B14" s="13" t="s">
        <v>86</v>
      </c>
      <c r="C14" s="13" t="s">
        <v>113</v>
      </c>
      <c r="D14" s="13" t="s">
        <v>31</v>
      </c>
      <c r="E14" s="13"/>
      <c r="F14" s="15" t="s">
        <v>74</v>
      </c>
      <c r="G14" s="15"/>
      <c r="H14" s="15"/>
      <c r="I14" s="15"/>
      <c r="J14" s="16" t="s">
        <v>117</v>
      </c>
      <c r="K14" s="16" t="s">
        <v>37</v>
      </c>
      <c r="L14" s="16"/>
      <c r="M14" s="16"/>
      <c r="N14" s="19" t="s">
        <v>134</v>
      </c>
      <c r="O14" s="19"/>
      <c r="P14" s="17" t="s">
        <v>126</v>
      </c>
      <c r="Q14" s="17" t="s">
        <v>135</v>
      </c>
      <c r="R14" s="17">
        <v>6</v>
      </c>
      <c r="S14" s="17" t="s">
        <v>118</v>
      </c>
      <c r="T14" s="17"/>
      <c r="U14" s="17" t="s">
        <v>45</v>
      </c>
      <c r="V14" s="17">
        <v>6</v>
      </c>
      <c r="W14" s="17">
        <v>0</v>
      </c>
      <c r="X14" s="17">
        <v>0</v>
      </c>
      <c r="Y14" s="17">
        <v>0</v>
      </c>
      <c r="Z14" s="17">
        <v>0</v>
      </c>
      <c r="AA14" s="21" t="s">
        <v>50</v>
      </c>
      <c r="AB14" s="21"/>
      <c r="AC14" s="21"/>
      <c r="AD14" s="21"/>
      <c r="AE14" s="23">
        <v>0.1</v>
      </c>
      <c r="AF14" s="24"/>
      <c r="AG14" s="24"/>
      <c r="AH14" s="24"/>
      <c r="AI14" s="24"/>
      <c r="AJ14" s="37"/>
      <c r="AK14" s="24" t="s">
        <v>136</v>
      </c>
      <c r="AM14" s="27"/>
    </row>
    <row r="15" spans="1:39" s="18" customFormat="1" ht="93.75" hidden="1" x14ac:dyDescent="0.25">
      <c r="A15" s="14" t="s">
        <v>137</v>
      </c>
      <c r="B15" s="13" t="s">
        <v>86</v>
      </c>
      <c r="C15" s="13" t="s">
        <v>113</v>
      </c>
      <c r="D15" s="13" t="s">
        <v>31</v>
      </c>
      <c r="E15" s="13"/>
      <c r="F15" s="15" t="s">
        <v>32</v>
      </c>
      <c r="G15" s="15" t="s">
        <v>89</v>
      </c>
      <c r="H15" s="15" t="s">
        <v>138</v>
      </c>
      <c r="I15" s="15" t="s">
        <v>139</v>
      </c>
      <c r="J15" s="16" t="s">
        <v>36</v>
      </c>
      <c r="K15" s="16" t="s">
        <v>37</v>
      </c>
      <c r="L15" s="16" t="s">
        <v>140</v>
      </c>
      <c r="M15" s="16"/>
      <c r="N15" s="19" t="s">
        <v>39</v>
      </c>
      <c r="O15" s="19"/>
      <c r="P15" s="17" t="s">
        <v>93</v>
      </c>
      <c r="Q15" s="17" t="s">
        <v>141</v>
      </c>
      <c r="R15" s="17">
        <v>19</v>
      </c>
      <c r="S15" s="17" t="s">
        <v>118</v>
      </c>
      <c r="T15" s="17" t="s">
        <v>142</v>
      </c>
      <c r="U15" s="17" t="s">
        <v>45</v>
      </c>
      <c r="V15" s="17">
        <v>15</v>
      </c>
      <c r="W15" s="17">
        <v>1</v>
      </c>
      <c r="X15" s="17">
        <v>3</v>
      </c>
      <c r="Y15" s="17">
        <v>0</v>
      </c>
      <c r="Z15" s="17">
        <v>0</v>
      </c>
      <c r="AA15" s="21" t="s">
        <v>50</v>
      </c>
      <c r="AB15" s="21" t="s">
        <v>62</v>
      </c>
      <c r="AC15" s="21" t="s">
        <v>120</v>
      </c>
      <c r="AD15" s="21"/>
      <c r="AE15" s="23">
        <v>1</v>
      </c>
      <c r="AF15" s="24">
        <v>108000</v>
      </c>
      <c r="AG15" s="24">
        <v>106000</v>
      </c>
      <c r="AH15" s="24"/>
      <c r="AI15" s="24">
        <v>2000</v>
      </c>
      <c r="AJ15" s="37"/>
      <c r="AK15" s="24"/>
      <c r="AM15" s="27"/>
    </row>
    <row r="16" spans="1:39" s="18" customFormat="1" ht="112.5" hidden="1" x14ac:dyDescent="0.25">
      <c r="A16" s="14" t="s">
        <v>145</v>
      </c>
      <c r="B16" s="13" t="s">
        <v>86</v>
      </c>
      <c r="C16" s="13" t="s">
        <v>113</v>
      </c>
      <c r="D16" s="13" t="s">
        <v>31</v>
      </c>
      <c r="E16" s="13"/>
      <c r="F16" s="15" t="s">
        <v>32</v>
      </c>
      <c r="G16" s="15" t="s">
        <v>74</v>
      </c>
      <c r="H16" s="15" t="s">
        <v>138</v>
      </c>
      <c r="I16" s="15"/>
      <c r="J16" s="16" t="s">
        <v>36</v>
      </c>
      <c r="K16" s="16" t="s">
        <v>37</v>
      </c>
      <c r="L16" s="16" t="s">
        <v>140</v>
      </c>
      <c r="M16" s="16"/>
      <c r="N16" s="19" t="s">
        <v>39</v>
      </c>
      <c r="O16" s="19"/>
      <c r="P16" s="17" t="s">
        <v>93</v>
      </c>
      <c r="Q16" s="17"/>
      <c r="R16" s="17">
        <v>66</v>
      </c>
      <c r="S16" s="17" t="s">
        <v>118</v>
      </c>
      <c r="T16" s="17" t="s">
        <v>146</v>
      </c>
      <c r="U16" s="17" t="s">
        <v>45</v>
      </c>
      <c r="V16" s="17">
        <v>20</v>
      </c>
      <c r="W16" s="17">
        <v>3</v>
      </c>
      <c r="X16" s="17">
        <v>4</v>
      </c>
      <c r="Y16" s="17">
        <v>38</v>
      </c>
      <c r="Z16" s="17">
        <v>1</v>
      </c>
      <c r="AA16" s="21" t="s">
        <v>50</v>
      </c>
      <c r="AB16" s="21" t="s">
        <v>62</v>
      </c>
      <c r="AC16" s="21" t="s">
        <v>120</v>
      </c>
      <c r="AD16" s="21"/>
      <c r="AE16" s="23">
        <v>10</v>
      </c>
      <c r="AF16" s="24">
        <v>970000</v>
      </c>
      <c r="AG16" s="24">
        <v>830000</v>
      </c>
      <c r="AH16" s="24">
        <v>25000</v>
      </c>
      <c r="AI16" s="24">
        <f>AF16-AG16-AH16</f>
        <v>115000</v>
      </c>
      <c r="AJ16" s="37"/>
      <c r="AK16" s="24"/>
      <c r="AM16" s="27"/>
    </row>
    <row r="17" spans="1:39" s="18" customFormat="1" ht="150" hidden="1" x14ac:dyDescent="0.25">
      <c r="A17" s="14" t="s">
        <v>147</v>
      </c>
      <c r="B17" s="13" t="s">
        <v>86</v>
      </c>
      <c r="C17" s="13" t="s">
        <v>113</v>
      </c>
      <c r="D17" s="13" t="s">
        <v>31</v>
      </c>
      <c r="E17" s="13"/>
      <c r="F17" s="15" t="s">
        <v>138</v>
      </c>
      <c r="G17" s="15" t="s">
        <v>34</v>
      </c>
      <c r="H17" s="15"/>
      <c r="I17" s="15" t="s">
        <v>148</v>
      </c>
      <c r="J17" s="16" t="s">
        <v>67</v>
      </c>
      <c r="K17" s="16" t="s">
        <v>140</v>
      </c>
      <c r="L17" s="16" t="s">
        <v>67</v>
      </c>
      <c r="M17" s="16" t="s">
        <v>149</v>
      </c>
      <c r="N17" s="19" t="s">
        <v>39</v>
      </c>
      <c r="O17" s="19" t="s">
        <v>150</v>
      </c>
      <c r="P17" s="17" t="s">
        <v>106</v>
      </c>
      <c r="Q17" s="17"/>
      <c r="R17" s="17">
        <v>66</v>
      </c>
      <c r="S17" s="17" t="s">
        <v>151</v>
      </c>
      <c r="T17" s="17" t="s">
        <v>152</v>
      </c>
      <c r="U17" s="17" t="s">
        <v>153</v>
      </c>
      <c r="V17" s="17">
        <v>12</v>
      </c>
      <c r="W17" s="17">
        <v>14</v>
      </c>
      <c r="X17" s="17">
        <v>3</v>
      </c>
      <c r="Y17" s="17">
        <v>35</v>
      </c>
      <c r="Z17" s="17">
        <v>2</v>
      </c>
      <c r="AA17" s="21" t="s">
        <v>50</v>
      </c>
      <c r="AB17" s="21" t="s">
        <v>155</v>
      </c>
      <c r="AC17" s="21" t="s">
        <v>100</v>
      </c>
      <c r="AD17" s="21" t="s">
        <v>156</v>
      </c>
      <c r="AE17" s="23">
        <v>1</v>
      </c>
      <c r="AF17" s="24">
        <f>117000</f>
        <v>117000</v>
      </c>
      <c r="AG17" s="24">
        <v>20000</v>
      </c>
      <c r="AH17" s="24">
        <v>58000</v>
      </c>
      <c r="AI17" s="24">
        <f>AF17-AG17-AH17</f>
        <v>39000</v>
      </c>
      <c r="AJ17" s="37"/>
      <c r="AK17" s="24"/>
      <c r="AM17" s="27"/>
    </row>
    <row r="18" spans="1:39" s="18" customFormat="1" ht="37.5" hidden="1" x14ac:dyDescent="0.25">
      <c r="A18" s="14" t="s">
        <v>157</v>
      </c>
      <c r="B18" s="13" t="s">
        <v>86</v>
      </c>
      <c r="C18" s="13" t="s">
        <v>113</v>
      </c>
      <c r="D18" s="13" t="s">
        <v>31</v>
      </c>
      <c r="E18" s="13"/>
      <c r="F18" s="15" t="s">
        <v>138</v>
      </c>
      <c r="G18" s="15" t="s">
        <v>74</v>
      </c>
      <c r="H18" s="15"/>
      <c r="I18" s="15"/>
      <c r="J18" s="16" t="s">
        <v>140</v>
      </c>
      <c r="K18" s="16" t="s">
        <v>37</v>
      </c>
      <c r="L18" s="16"/>
      <c r="M18" s="16"/>
      <c r="N18" s="19" t="s">
        <v>39</v>
      </c>
      <c r="O18" s="19" t="s">
        <v>40</v>
      </c>
      <c r="P18" s="17" t="s">
        <v>106</v>
      </c>
      <c r="Q18" s="17"/>
      <c r="R18" s="17">
        <v>20</v>
      </c>
      <c r="S18" s="17" t="s">
        <v>158</v>
      </c>
      <c r="T18" s="17" t="s">
        <v>159</v>
      </c>
      <c r="U18" s="17" t="s">
        <v>153</v>
      </c>
      <c r="V18" s="17">
        <v>713</v>
      </c>
      <c r="W18" s="17">
        <v>335</v>
      </c>
      <c r="X18" s="17">
        <v>134</v>
      </c>
      <c r="Y18" s="17">
        <v>551</v>
      </c>
      <c r="Z18" s="17">
        <v>0</v>
      </c>
      <c r="AA18" s="21" t="s">
        <v>62</v>
      </c>
      <c r="AB18" s="21" t="s">
        <v>155</v>
      </c>
      <c r="AC18" s="21"/>
      <c r="AD18" s="21" t="s">
        <v>161</v>
      </c>
      <c r="AE18" s="23">
        <v>0.5</v>
      </c>
      <c r="AF18" s="24">
        <v>130000</v>
      </c>
      <c r="AG18" s="24">
        <v>50000</v>
      </c>
      <c r="AH18" s="24">
        <v>130000</v>
      </c>
      <c r="AI18" s="24"/>
      <c r="AJ18" s="37"/>
      <c r="AK18" s="24"/>
      <c r="AM18" s="27" t="s">
        <v>162</v>
      </c>
    </row>
    <row r="19" spans="1:39" s="18" customFormat="1" ht="225" hidden="1" x14ac:dyDescent="0.25">
      <c r="A19" s="14" t="s">
        <v>163</v>
      </c>
      <c r="B19" s="13" t="s">
        <v>86</v>
      </c>
      <c r="C19" s="13" t="s">
        <v>164</v>
      </c>
      <c r="D19" s="13" t="s">
        <v>31</v>
      </c>
      <c r="E19" s="13"/>
      <c r="F19" s="15" t="s">
        <v>32</v>
      </c>
      <c r="G19" s="15" t="s">
        <v>90</v>
      </c>
      <c r="H19" s="15" t="s">
        <v>34</v>
      </c>
      <c r="I19" s="15" t="s">
        <v>165</v>
      </c>
      <c r="J19" s="16" t="s">
        <v>36</v>
      </c>
      <c r="K19" s="16" t="s">
        <v>124</v>
      </c>
      <c r="L19" s="16"/>
      <c r="M19" s="16"/>
      <c r="N19" s="19" t="s">
        <v>166</v>
      </c>
      <c r="O19" s="19" t="s">
        <v>167</v>
      </c>
      <c r="P19" s="17" t="s">
        <v>93</v>
      </c>
      <c r="Q19" s="17"/>
      <c r="R19" s="17">
        <v>13</v>
      </c>
      <c r="S19" s="17" t="s">
        <v>70</v>
      </c>
      <c r="T19" s="17" t="s">
        <v>168</v>
      </c>
      <c r="U19" s="17" t="s">
        <v>153</v>
      </c>
      <c r="V19" s="17">
        <v>2</v>
      </c>
      <c r="W19" s="17">
        <v>3</v>
      </c>
      <c r="X19" s="17">
        <v>0</v>
      </c>
      <c r="Y19" s="17">
        <v>8</v>
      </c>
      <c r="Z19" s="17">
        <v>0</v>
      </c>
      <c r="AA19" s="21" t="s">
        <v>50</v>
      </c>
      <c r="AB19" s="21" t="s">
        <v>62</v>
      </c>
      <c r="AC19" s="21" t="s">
        <v>51</v>
      </c>
      <c r="AD19" s="21" t="s">
        <v>170</v>
      </c>
      <c r="AE19" s="23">
        <v>1</v>
      </c>
      <c r="AF19" s="24">
        <v>42000</v>
      </c>
      <c r="AG19" s="24"/>
      <c r="AH19" s="24">
        <v>42000</v>
      </c>
      <c r="AI19" s="24"/>
      <c r="AJ19" s="37"/>
      <c r="AK19" s="24" t="s">
        <v>171</v>
      </c>
      <c r="AM19" s="27"/>
    </row>
    <row r="20" spans="1:39" s="18" customFormat="1" ht="187.5" hidden="1" x14ac:dyDescent="0.25">
      <c r="A20" s="14" t="s">
        <v>172</v>
      </c>
      <c r="B20" s="13" t="s">
        <v>86</v>
      </c>
      <c r="C20" s="13" t="s">
        <v>164</v>
      </c>
      <c r="D20" s="13" t="s">
        <v>31</v>
      </c>
      <c r="E20" s="13"/>
      <c r="F20" s="15" t="s">
        <v>74</v>
      </c>
      <c r="G20" s="15" t="s">
        <v>122</v>
      </c>
      <c r="H20" s="15" t="s">
        <v>34</v>
      </c>
      <c r="I20" s="15" t="s">
        <v>173</v>
      </c>
      <c r="J20" s="16" t="s">
        <v>67</v>
      </c>
      <c r="K20" s="16"/>
      <c r="L20" s="16"/>
      <c r="M20" s="16" t="s">
        <v>174</v>
      </c>
      <c r="N20" s="19" t="s">
        <v>82</v>
      </c>
      <c r="O20" s="19"/>
      <c r="P20" s="17" t="s">
        <v>41</v>
      </c>
      <c r="Q20" s="17"/>
      <c r="R20" s="17">
        <v>3</v>
      </c>
      <c r="S20" s="17" t="s">
        <v>94</v>
      </c>
      <c r="T20" s="17" t="s">
        <v>175</v>
      </c>
      <c r="U20" s="17" t="s">
        <v>153</v>
      </c>
      <c r="V20" s="17">
        <v>0</v>
      </c>
      <c r="W20" s="17">
        <v>0</v>
      </c>
      <c r="X20" s="17">
        <v>0</v>
      </c>
      <c r="Y20" s="17">
        <v>3</v>
      </c>
      <c r="Z20" s="17">
        <v>0</v>
      </c>
      <c r="AA20" s="21" t="s">
        <v>62</v>
      </c>
      <c r="AB20" s="21" t="s">
        <v>120</v>
      </c>
      <c r="AC20" s="21"/>
      <c r="AD20" s="21"/>
      <c r="AE20" s="23">
        <v>0.1</v>
      </c>
      <c r="AF20" s="24">
        <v>0</v>
      </c>
      <c r="AG20" s="24"/>
      <c r="AH20" s="24">
        <v>12000</v>
      </c>
      <c r="AI20" s="24"/>
      <c r="AJ20" s="37"/>
      <c r="AK20" s="24" t="s">
        <v>177</v>
      </c>
      <c r="AM20" s="27"/>
    </row>
    <row r="21" spans="1:39" s="18" customFormat="1" ht="318.75" hidden="1" x14ac:dyDescent="0.25">
      <c r="A21" s="14" t="s">
        <v>178</v>
      </c>
      <c r="B21" s="13" t="s">
        <v>86</v>
      </c>
      <c r="C21" s="13" t="s">
        <v>164</v>
      </c>
      <c r="D21" s="13" t="s">
        <v>31</v>
      </c>
      <c r="E21" s="13"/>
      <c r="F21" s="15" t="s">
        <v>32</v>
      </c>
      <c r="G21" s="15" t="s">
        <v>90</v>
      </c>
      <c r="H21" s="15"/>
      <c r="I21" s="15"/>
      <c r="J21" s="16" t="s">
        <v>36</v>
      </c>
      <c r="K21" s="16" t="s">
        <v>140</v>
      </c>
      <c r="L21" s="16" t="s">
        <v>124</v>
      </c>
      <c r="M21" s="16"/>
      <c r="N21" s="19" t="s">
        <v>82</v>
      </c>
      <c r="O21" s="19"/>
      <c r="P21" s="17" t="s">
        <v>41</v>
      </c>
      <c r="Q21" s="17"/>
      <c r="R21" s="17">
        <v>1</v>
      </c>
      <c r="S21" s="17" t="s">
        <v>118</v>
      </c>
      <c r="T21" s="17"/>
      <c r="U21" s="17" t="s">
        <v>45</v>
      </c>
      <c r="V21" s="17">
        <v>0</v>
      </c>
      <c r="W21" s="17">
        <v>0</v>
      </c>
      <c r="X21" s="17">
        <v>0</v>
      </c>
      <c r="Y21" s="17">
        <v>1</v>
      </c>
      <c r="Z21" s="17">
        <v>0</v>
      </c>
      <c r="AA21" s="21" t="s">
        <v>155</v>
      </c>
      <c r="AB21" s="21"/>
      <c r="AC21" s="21"/>
      <c r="AD21" s="21" t="s">
        <v>423</v>
      </c>
      <c r="AE21" s="23">
        <v>0.2</v>
      </c>
      <c r="AF21" s="24">
        <v>0</v>
      </c>
      <c r="AG21" s="24"/>
      <c r="AH21" s="24">
        <v>30000</v>
      </c>
      <c r="AI21" s="24"/>
      <c r="AJ21" s="37"/>
      <c r="AK21" s="24" t="s">
        <v>179</v>
      </c>
      <c r="AM21" s="27"/>
    </row>
    <row r="22" spans="1:39" s="18" customFormat="1" ht="75" hidden="1" x14ac:dyDescent="0.25">
      <c r="A22" s="14" t="s">
        <v>180</v>
      </c>
      <c r="B22" s="13" t="s">
        <v>86</v>
      </c>
      <c r="C22" s="13" t="s">
        <v>181</v>
      </c>
      <c r="D22" s="13" t="s">
        <v>31</v>
      </c>
      <c r="E22" s="13"/>
      <c r="F22" s="15" t="s">
        <v>32</v>
      </c>
      <c r="G22" s="15" t="s">
        <v>90</v>
      </c>
      <c r="H22" s="15"/>
      <c r="I22" s="15"/>
      <c r="J22" s="16" t="s">
        <v>36</v>
      </c>
      <c r="K22" s="16" t="s">
        <v>124</v>
      </c>
      <c r="L22" s="16" t="s">
        <v>182</v>
      </c>
      <c r="M22" s="16"/>
      <c r="N22" s="19" t="s">
        <v>39</v>
      </c>
      <c r="O22" s="19"/>
      <c r="P22" s="17" t="s">
        <v>106</v>
      </c>
      <c r="Q22" s="17"/>
      <c r="R22" s="17">
        <v>46</v>
      </c>
      <c r="S22" s="17" t="s">
        <v>70</v>
      </c>
      <c r="T22" s="17" t="s">
        <v>183</v>
      </c>
      <c r="U22" s="17" t="s">
        <v>127</v>
      </c>
      <c r="V22" s="17">
        <v>13</v>
      </c>
      <c r="W22" s="17">
        <v>7</v>
      </c>
      <c r="X22" s="17">
        <v>5</v>
      </c>
      <c r="Y22" s="17">
        <v>18</v>
      </c>
      <c r="Z22" s="17">
        <v>3</v>
      </c>
      <c r="AA22" s="21" t="s">
        <v>50</v>
      </c>
      <c r="AB22" s="21" t="s">
        <v>51</v>
      </c>
      <c r="AC22" s="21"/>
      <c r="AD22" s="21"/>
      <c r="AE22" s="23">
        <v>3</v>
      </c>
      <c r="AF22" s="24">
        <v>691050</v>
      </c>
      <c r="AG22" s="24"/>
      <c r="AH22" s="24">
        <v>148000</v>
      </c>
      <c r="AI22" s="24">
        <v>12733</v>
      </c>
      <c r="AJ22" s="37"/>
      <c r="AK22" s="24"/>
      <c r="AM22" s="27"/>
    </row>
    <row r="23" spans="1:39" s="18" customFormat="1" ht="56.25" hidden="1" x14ac:dyDescent="0.25">
      <c r="A23" s="14" t="s">
        <v>187</v>
      </c>
      <c r="B23" s="13" t="s">
        <v>86</v>
      </c>
      <c r="C23" s="13" t="s">
        <v>181</v>
      </c>
      <c r="D23" s="13" t="s">
        <v>188</v>
      </c>
      <c r="E23" s="13"/>
      <c r="F23" s="15" t="s">
        <v>123</v>
      </c>
      <c r="G23" s="15" t="s">
        <v>122</v>
      </c>
      <c r="H23" s="15" t="s">
        <v>189</v>
      </c>
      <c r="I23" s="15"/>
      <c r="J23" s="16" t="s">
        <v>125</v>
      </c>
      <c r="K23" s="16" t="s">
        <v>124</v>
      </c>
      <c r="L23" s="16"/>
      <c r="M23" s="16"/>
      <c r="N23" s="19" t="s">
        <v>58</v>
      </c>
      <c r="O23" s="19"/>
      <c r="P23" s="17" t="s">
        <v>126</v>
      </c>
      <c r="Q23" s="17"/>
      <c r="R23" s="17">
        <v>23</v>
      </c>
      <c r="S23" s="17" t="s">
        <v>107</v>
      </c>
      <c r="T23" s="17"/>
      <c r="U23" s="17" t="s">
        <v>153</v>
      </c>
      <c r="V23" s="17">
        <v>2</v>
      </c>
      <c r="W23" s="17">
        <v>0</v>
      </c>
      <c r="X23" s="17">
        <v>1</v>
      </c>
      <c r="Y23" s="17">
        <v>7</v>
      </c>
      <c r="Z23" s="17">
        <v>13</v>
      </c>
      <c r="AA23" s="21" t="s">
        <v>62</v>
      </c>
      <c r="AB23" s="21" t="s">
        <v>120</v>
      </c>
      <c r="AC23" s="21"/>
      <c r="AD23" s="21"/>
      <c r="AE23" s="23">
        <v>0.05</v>
      </c>
      <c r="AF23" s="24"/>
      <c r="AG23" s="24"/>
      <c r="AH23" s="24">
        <v>18000</v>
      </c>
      <c r="AI23" s="24">
        <v>2000</v>
      </c>
      <c r="AJ23" s="37"/>
      <c r="AK23" s="24"/>
      <c r="AM23" s="27"/>
    </row>
    <row r="24" spans="1:39" s="18" customFormat="1" ht="56.25" hidden="1" x14ac:dyDescent="0.25">
      <c r="A24" s="14" t="s">
        <v>192</v>
      </c>
      <c r="B24" s="13" t="s">
        <v>86</v>
      </c>
      <c r="C24" s="13" t="s">
        <v>181</v>
      </c>
      <c r="D24" s="13" t="s">
        <v>31</v>
      </c>
      <c r="E24" s="13"/>
      <c r="F24" s="15" t="s">
        <v>193</v>
      </c>
      <c r="G24" s="15"/>
      <c r="H24" s="15"/>
      <c r="I24" s="15" t="s">
        <v>194</v>
      </c>
      <c r="J24" s="16" t="s">
        <v>67</v>
      </c>
      <c r="K24" s="16"/>
      <c r="L24" s="16"/>
      <c r="M24" s="16" t="s">
        <v>195</v>
      </c>
      <c r="N24" s="19" t="s">
        <v>39</v>
      </c>
      <c r="O24" s="19"/>
      <c r="P24" s="17" t="s">
        <v>126</v>
      </c>
      <c r="Q24" s="17" t="s">
        <v>196</v>
      </c>
      <c r="R24" s="17">
        <v>9</v>
      </c>
      <c r="S24" s="17" t="s">
        <v>107</v>
      </c>
      <c r="T24" s="17"/>
      <c r="U24" s="17" t="s">
        <v>45</v>
      </c>
      <c r="V24" s="17">
        <v>2</v>
      </c>
      <c r="W24" s="17">
        <v>2</v>
      </c>
      <c r="X24" s="17">
        <v>0</v>
      </c>
      <c r="Y24" s="17">
        <v>5</v>
      </c>
      <c r="Z24" s="17">
        <v>0</v>
      </c>
      <c r="AA24" s="21" t="s">
        <v>155</v>
      </c>
      <c r="AB24" s="21"/>
      <c r="AC24" s="21"/>
      <c r="AD24" s="21" t="s">
        <v>197</v>
      </c>
      <c r="AE24" s="23">
        <v>2.5000000000000001E-2</v>
      </c>
      <c r="AF24" s="24">
        <v>16410</v>
      </c>
      <c r="AG24" s="24"/>
      <c r="AH24" s="24">
        <v>5000</v>
      </c>
      <c r="AI24" s="24">
        <v>1130</v>
      </c>
      <c r="AJ24" s="37"/>
      <c r="AK24" s="24"/>
      <c r="AM24" s="27"/>
    </row>
    <row r="25" spans="1:39" s="18" customFormat="1" ht="56.25" hidden="1" x14ac:dyDescent="0.25">
      <c r="A25" s="14" t="s">
        <v>198</v>
      </c>
      <c r="B25" s="13" t="s">
        <v>86</v>
      </c>
      <c r="C25" s="13" t="s">
        <v>181</v>
      </c>
      <c r="D25" s="13" t="s">
        <v>188</v>
      </c>
      <c r="E25" s="13"/>
      <c r="F25" s="15" t="s">
        <v>122</v>
      </c>
      <c r="G25" s="15"/>
      <c r="H25" s="15"/>
      <c r="I25" s="15"/>
      <c r="J25" s="16" t="s">
        <v>36</v>
      </c>
      <c r="K25" s="16" t="s">
        <v>124</v>
      </c>
      <c r="L25" s="16"/>
      <c r="M25" s="16"/>
      <c r="N25" s="19" t="s">
        <v>58</v>
      </c>
      <c r="O25" s="19"/>
      <c r="P25" s="17" t="s">
        <v>126</v>
      </c>
      <c r="Q25" s="17"/>
      <c r="R25" s="17">
        <v>3</v>
      </c>
      <c r="S25" s="17" t="s">
        <v>43</v>
      </c>
      <c r="T25" s="17"/>
      <c r="U25" s="17" t="s">
        <v>127</v>
      </c>
      <c r="V25" s="17">
        <v>0</v>
      </c>
      <c r="W25" s="17">
        <v>0</v>
      </c>
      <c r="X25" s="17">
        <v>3</v>
      </c>
      <c r="Y25" s="17">
        <v>0</v>
      </c>
      <c r="Z25" s="17">
        <v>0</v>
      </c>
      <c r="AA25" s="21" t="s">
        <v>50</v>
      </c>
      <c r="AB25" s="21"/>
      <c r="AC25" s="21"/>
      <c r="AD25" s="21"/>
      <c r="AE25" s="23">
        <v>0.05</v>
      </c>
      <c r="AF25" s="24">
        <v>21900</v>
      </c>
      <c r="AG25" s="24">
        <v>18940</v>
      </c>
      <c r="AH25" s="24">
        <v>0</v>
      </c>
      <c r="AI25" s="24">
        <v>2960</v>
      </c>
      <c r="AJ25" s="37"/>
      <c r="AK25" s="24"/>
      <c r="AM25" s="27"/>
    </row>
    <row r="26" spans="1:39" s="18" customFormat="1" ht="112.5" hidden="1" x14ac:dyDescent="0.25">
      <c r="A26" s="14" t="s">
        <v>200</v>
      </c>
      <c r="B26" s="13" t="s">
        <v>86</v>
      </c>
      <c r="C26" s="13" t="s">
        <v>181</v>
      </c>
      <c r="D26" s="13"/>
      <c r="E26" s="13"/>
      <c r="F26" s="15" t="s">
        <v>74</v>
      </c>
      <c r="G26" s="15" t="s">
        <v>90</v>
      </c>
      <c r="H26" s="15" t="s">
        <v>122</v>
      </c>
      <c r="I26" s="15"/>
      <c r="J26" s="16" t="s">
        <v>36</v>
      </c>
      <c r="K26" s="16" t="s">
        <v>37</v>
      </c>
      <c r="L26" s="16" t="s">
        <v>124</v>
      </c>
      <c r="M26" s="16"/>
      <c r="N26" s="19" t="s">
        <v>82</v>
      </c>
      <c r="O26" s="19"/>
      <c r="P26" s="17" t="s">
        <v>93</v>
      </c>
      <c r="Q26" s="17"/>
      <c r="R26" s="17">
        <v>14</v>
      </c>
      <c r="S26" s="17" t="s">
        <v>118</v>
      </c>
      <c r="T26" s="17"/>
      <c r="U26" s="17" t="s">
        <v>45</v>
      </c>
      <c r="V26" s="17">
        <v>0</v>
      </c>
      <c r="W26" s="17">
        <v>3</v>
      </c>
      <c r="X26" s="17">
        <v>0</v>
      </c>
      <c r="Y26" s="17">
        <v>11</v>
      </c>
      <c r="Z26" s="17">
        <v>0</v>
      </c>
      <c r="AA26" s="21" t="s">
        <v>62</v>
      </c>
      <c r="AB26" s="21" t="s">
        <v>203</v>
      </c>
      <c r="AC26" s="21"/>
      <c r="AD26" s="21"/>
      <c r="AE26" s="23">
        <v>1</v>
      </c>
      <c r="AF26" s="24">
        <v>40000</v>
      </c>
      <c r="AG26" s="24"/>
      <c r="AH26" s="24">
        <v>20000</v>
      </c>
      <c r="AI26" s="24">
        <v>2000</v>
      </c>
      <c r="AJ26" s="37">
        <v>10000</v>
      </c>
      <c r="AK26" s="24" t="s">
        <v>204</v>
      </c>
      <c r="AM26" s="27" t="s">
        <v>130</v>
      </c>
    </row>
    <row r="27" spans="1:39" s="18" customFormat="1" ht="131.25" hidden="1" x14ac:dyDescent="0.25">
      <c r="A27" s="14" t="s">
        <v>205</v>
      </c>
      <c r="B27" s="13" t="s">
        <v>86</v>
      </c>
      <c r="C27" s="13" t="s">
        <v>181</v>
      </c>
      <c r="D27" s="13" t="s">
        <v>31</v>
      </c>
      <c r="E27" s="13"/>
      <c r="F27" s="15" t="s">
        <v>90</v>
      </c>
      <c r="G27" s="15" t="s">
        <v>74</v>
      </c>
      <c r="H27" s="15"/>
      <c r="I27" s="15" t="s">
        <v>206</v>
      </c>
      <c r="J27" s="16" t="s">
        <v>67</v>
      </c>
      <c r="K27" s="16" t="s">
        <v>36</v>
      </c>
      <c r="L27" s="16" t="s">
        <v>124</v>
      </c>
      <c r="M27" s="16" t="s">
        <v>207</v>
      </c>
      <c r="N27" s="19" t="s">
        <v>82</v>
      </c>
      <c r="O27" s="19" t="s">
        <v>208</v>
      </c>
      <c r="P27" s="17" t="s">
        <v>126</v>
      </c>
      <c r="Q27" s="17"/>
      <c r="R27" s="17">
        <v>11</v>
      </c>
      <c r="S27" s="17" t="s">
        <v>94</v>
      </c>
      <c r="T27" s="17" t="s">
        <v>209</v>
      </c>
      <c r="U27" s="17" t="s">
        <v>127</v>
      </c>
      <c r="V27" s="17">
        <v>0</v>
      </c>
      <c r="W27" s="17">
        <v>11</v>
      </c>
      <c r="X27" s="17">
        <v>0</v>
      </c>
      <c r="Y27" s="17">
        <v>0</v>
      </c>
      <c r="Z27" s="17">
        <v>0</v>
      </c>
      <c r="AA27" s="21" t="s">
        <v>155</v>
      </c>
      <c r="AB27" s="21" t="s">
        <v>120</v>
      </c>
      <c r="AC27" s="21"/>
      <c r="AD27" s="21" t="s">
        <v>212</v>
      </c>
      <c r="AE27" s="23">
        <v>0.04</v>
      </c>
      <c r="AF27" s="24">
        <v>100000</v>
      </c>
      <c r="AG27" s="24"/>
      <c r="AH27" s="24">
        <v>68000</v>
      </c>
      <c r="AI27" s="24"/>
      <c r="AJ27" s="37">
        <v>57800</v>
      </c>
      <c r="AK27" s="24" t="s">
        <v>213</v>
      </c>
      <c r="AM27" s="27" t="s">
        <v>130</v>
      </c>
    </row>
    <row r="28" spans="1:39" s="18" customFormat="1" ht="56.25" hidden="1" x14ac:dyDescent="0.25">
      <c r="A28" s="14" t="s">
        <v>214</v>
      </c>
      <c r="B28" s="13" t="s">
        <v>215</v>
      </c>
      <c r="C28" s="13" t="s">
        <v>216</v>
      </c>
      <c r="D28" s="13" t="s">
        <v>31</v>
      </c>
      <c r="E28" s="13"/>
      <c r="F28" s="15" t="s">
        <v>32</v>
      </c>
      <c r="G28" s="15" t="s">
        <v>74</v>
      </c>
      <c r="H28" s="15" t="s">
        <v>33</v>
      </c>
      <c r="I28" s="15" t="s">
        <v>217</v>
      </c>
      <c r="J28" s="16" t="s">
        <v>36</v>
      </c>
      <c r="K28" s="16" t="s">
        <v>124</v>
      </c>
      <c r="L28" s="16" t="s">
        <v>218</v>
      </c>
      <c r="M28" s="16" t="s">
        <v>219</v>
      </c>
      <c r="N28" s="19" t="s">
        <v>39</v>
      </c>
      <c r="O28" s="19"/>
      <c r="P28" s="17" t="s">
        <v>106</v>
      </c>
      <c r="Q28" s="17"/>
      <c r="R28" s="17">
        <v>116</v>
      </c>
      <c r="S28" s="17" t="s">
        <v>158</v>
      </c>
      <c r="T28" s="17" t="s">
        <v>220</v>
      </c>
      <c r="U28" s="17" t="s">
        <v>153</v>
      </c>
      <c r="V28" s="17">
        <v>0</v>
      </c>
      <c r="W28" s="17">
        <v>42</v>
      </c>
      <c r="X28" s="17">
        <v>10</v>
      </c>
      <c r="Y28" s="17">
        <v>62</v>
      </c>
      <c r="Z28" s="17">
        <v>2</v>
      </c>
      <c r="AA28" s="21" t="s">
        <v>50</v>
      </c>
      <c r="AB28" s="21" t="s">
        <v>62</v>
      </c>
      <c r="AC28" s="21"/>
      <c r="AD28" s="21"/>
      <c r="AE28" s="23">
        <v>0.1</v>
      </c>
      <c r="AF28" s="24">
        <v>91000</v>
      </c>
      <c r="AG28" s="24">
        <v>16000</v>
      </c>
      <c r="AH28" s="24">
        <v>35000</v>
      </c>
      <c r="AI28" s="24"/>
      <c r="AJ28" s="37"/>
      <c r="AK28" s="24"/>
      <c r="AM28" s="27" t="s">
        <v>162</v>
      </c>
    </row>
    <row r="29" spans="1:39" s="18" customFormat="1" ht="56.25" hidden="1" x14ac:dyDescent="0.25">
      <c r="A29" s="14" t="s">
        <v>222</v>
      </c>
      <c r="B29" s="13" t="s">
        <v>215</v>
      </c>
      <c r="C29" s="13" t="s">
        <v>223</v>
      </c>
      <c r="D29" s="13" t="s">
        <v>31</v>
      </c>
      <c r="E29" s="13"/>
      <c r="F29" s="15" t="s">
        <v>33</v>
      </c>
      <c r="G29" s="15" t="s">
        <v>74</v>
      </c>
      <c r="H29" s="15" t="s">
        <v>32</v>
      </c>
      <c r="I29" s="15"/>
      <c r="J29" s="16" t="s">
        <v>36</v>
      </c>
      <c r="K29" s="16" t="s">
        <v>224</v>
      </c>
      <c r="L29" s="16" t="s">
        <v>225</v>
      </c>
      <c r="M29" s="16"/>
      <c r="N29" s="19" t="s">
        <v>39</v>
      </c>
      <c r="O29" s="19"/>
      <c r="P29" s="17" t="s">
        <v>106</v>
      </c>
      <c r="Q29" s="17"/>
      <c r="R29" s="17">
        <v>126</v>
      </c>
      <c r="S29" s="17" t="s">
        <v>226</v>
      </c>
      <c r="T29" s="17"/>
      <c r="U29" s="17" t="s">
        <v>45</v>
      </c>
      <c r="V29" s="17">
        <v>18</v>
      </c>
      <c r="W29" s="17">
        <v>11</v>
      </c>
      <c r="X29" s="17">
        <v>3</v>
      </c>
      <c r="Y29" s="17">
        <v>55</v>
      </c>
      <c r="Z29" s="17">
        <v>39</v>
      </c>
      <c r="AA29" s="21" t="s">
        <v>50</v>
      </c>
      <c r="AB29" s="21" t="s">
        <v>62</v>
      </c>
      <c r="AC29" s="21" t="s">
        <v>120</v>
      </c>
      <c r="AD29" s="21"/>
      <c r="AE29" s="23">
        <v>1.5</v>
      </c>
      <c r="AF29" s="24">
        <v>187675.58</v>
      </c>
      <c r="AG29" s="24">
        <v>150000</v>
      </c>
      <c r="AH29" s="24">
        <v>50000</v>
      </c>
      <c r="AI29" s="24">
        <v>20000</v>
      </c>
      <c r="AJ29" s="37">
        <v>0</v>
      </c>
      <c r="AK29" s="24" t="s">
        <v>229</v>
      </c>
      <c r="AM29" s="27"/>
    </row>
    <row r="30" spans="1:39" s="18" customFormat="1" ht="112.5" hidden="1" x14ac:dyDescent="0.25">
      <c r="A30" s="14" t="s">
        <v>230</v>
      </c>
      <c r="B30" s="13" t="s">
        <v>215</v>
      </c>
      <c r="C30" s="13" t="s">
        <v>223</v>
      </c>
      <c r="D30" s="13" t="s">
        <v>31</v>
      </c>
      <c r="E30" s="13"/>
      <c r="F30" s="15" t="s">
        <v>231</v>
      </c>
      <c r="G30" s="15" t="s">
        <v>33</v>
      </c>
      <c r="H30" s="15" t="s">
        <v>32</v>
      </c>
      <c r="I30" s="15"/>
      <c r="J30" s="16" t="s">
        <v>36</v>
      </c>
      <c r="K30" s="16" t="s">
        <v>225</v>
      </c>
      <c r="L30" s="16" t="s">
        <v>224</v>
      </c>
      <c r="M30" s="16"/>
      <c r="N30" s="19" t="s">
        <v>39</v>
      </c>
      <c r="O30" s="19"/>
      <c r="P30" s="17" t="s">
        <v>106</v>
      </c>
      <c r="Q30" s="17"/>
      <c r="R30" s="17">
        <v>86</v>
      </c>
      <c r="S30" s="17" t="s">
        <v>226</v>
      </c>
      <c r="T30" s="17" t="s">
        <v>232</v>
      </c>
      <c r="U30" s="17" t="s">
        <v>45</v>
      </c>
      <c r="V30" s="17">
        <v>35</v>
      </c>
      <c r="W30" s="17">
        <v>7</v>
      </c>
      <c r="X30" s="17">
        <v>6</v>
      </c>
      <c r="Y30" s="17">
        <v>6</v>
      </c>
      <c r="Z30" s="17">
        <v>2</v>
      </c>
      <c r="AA30" s="21" t="s">
        <v>50</v>
      </c>
      <c r="AB30" s="21" t="s">
        <v>62</v>
      </c>
      <c r="AC30" s="21" t="s">
        <v>120</v>
      </c>
      <c r="AD30" s="21"/>
      <c r="AE30" s="23">
        <v>1</v>
      </c>
      <c r="AF30" s="24">
        <v>50000</v>
      </c>
      <c r="AG30" s="24">
        <v>40000</v>
      </c>
      <c r="AH30" s="24">
        <v>20000</v>
      </c>
      <c r="AI30" s="24">
        <v>0</v>
      </c>
      <c r="AJ30" s="37">
        <v>0</v>
      </c>
      <c r="AK30" s="24"/>
      <c r="AM30" s="27"/>
    </row>
    <row r="31" spans="1:39" s="18" customFormat="1" ht="56.25" hidden="1" x14ac:dyDescent="0.25">
      <c r="A31" s="14" t="s">
        <v>233</v>
      </c>
      <c r="B31" s="13" t="s">
        <v>215</v>
      </c>
      <c r="C31" s="13" t="s">
        <v>223</v>
      </c>
      <c r="D31" s="13" t="s">
        <v>31</v>
      </c>
      <c r="E31" s="13"/>
      <c r="F31" s="15" t="s">
        <v>231</v>
      </c>
      <c r="G31" s="15" t="s">
        <v>33</v>
      </c>
      <c r="H31" s="15" t="s">
        <v>32</v>
      </c>
      <c r="I31" s="15"/>
      <c r="J31" s="16" t="s">
        <v>36</v>
      </c>
      <c r="K31" s="16" t="s">
        <v>225</v>
      </c>
      <c r="L31" s="16" t="s">
        <v>224</v>
      </c>
      <c r="M31" s="16"/>
      <c r="N31" s="19" t="s">
        <v>39</v>
      </c>
      <c r="O31" s="19"/>
      <c r="P31" s="17" t="s">
        <v>106</v>
      </c>
      <c r="Q31" s="17"/>
      <c r="R31" s="17">
        <v>20</v>
      </c>
      <c r="S31" s="17" t="s">
        <v>226</v>
      </c>
      <c r="T31" s="17"/>
      <c r="U31" s="17" t="s">
        <v>127</v>
      </c>
      <c r="V31" s="17">
        <v>2</v>
      </c>
      <c r="W31" s="17">
        <v>4</v>
      </c>
      <c r="X31" s="17">
        <v>1</v>
      </c>
      <c r="Y31" s="17">
        <v>2</v>
      </c>
      <c r="Z31" s="17">
        <v>11</v>
      </c>
      <c r="AA31" s="21" t="s">
        <v>50</v>
      </c>
      <c r="AB31" s="21" t="s">
        <v>62</v>
      </c>
      <c r="AC31" s="21" t="s">
        <v>120</v>
      </c>
      <c r="AD31" s="21"/>
      <c r="AE31" s="23">
        <v>0.1</v>
      </c>
      <c r="AF31" s="24">
        <v>30000</v>
      </c>
      <c r="AG31" s="24">
        <v>0</v>
      </c>
      <c r="AH31" s="24">
        <v>15000</v>
      </c>
      <c r="AI31" s="24">
        <v>0</v>
      </c>
      <c r="AJ31" s="37">
        <v>0</v>
      </c>
      <c r="AK31" s="24"/>
      <c r="AM31" s="27" t="s">
        <v>234</v>
      </c>
    </row>
    <row r="32" spans="1:39" s="18" customFormat="1" ht="225" hidden="1" x14ac:dyDescent="0.25">
      <c r="A32" s="14" t="s">
        <v>235</v>
      </c>
      <c r="B32" s="13" t="s">
        <v>215</v>
      </c>
      <c r="C32" s="13" t="s">
        <v>223</v>
      </c>
      <c r="D32" s="13" t="s">
        <v>31</v>
      </c>
      <c r="E32" s="13"/>
      <c r="F32" s="15" t="s">
        <v>74</v>
      </c>
      <c r="G32" s="15" t="s">
        <v>32</v>
      </c>
      <c r="H32" s="15" t="s">
        <v>34</v>
      </c>
      <c r="I32" s="15" t="s">
        <v>236</v>
      </c>
      <c r="J32" s="16" t="s">
        <v>36</v>
      </c>
      <c r="K32" s="16" t="s">
        <v>140</v>
      </c>
      <c r="L32" s="16" t="s">
        <v>182</v>
      </c>
      <c r="M32" s="16"/>
      <c r="N32" s="19" t="s">
        <v>39</v>
      </c>
      <c r="O32" s="19"/>
      <c r="P32" s="17" t="s">
        <v>106</v>
      </c>
      <c r="Q32" s="17" t="s">
        <v>237</v>
      </c>
      <c r="R32" s="17">
        <f>5+14</f>
        <v>19</v>
      </c>
      <c r="S32" s="17" t="s">
        <v>238</v>
      </c>
      <c r="T32" s="17" t="s">
        <v>239</v>
      </c>
      <c r="U32" s="17" t="s">
        <v>45</v>
      </c>
      <c r="V32" s="17">
        <v>2</v>
      </c>
      <c r="W32" s="17">
        <v>3</v>
      </c>
      <c r="X32" s="17">
        <v>1</v>
      </c>
      <c r="Y32" s="17">
        <v>8</v>
      </c>
      <c r="Z32" s="17">
        <v>5</v>
      </c>
      <c r="AA32" s="21" t="s">
        <v>62</v>
      </c>
      <c r="AB32" s="21"/>
      <c r="AC32" s="21"/>
      <c r="AD32" s="21"/>
      <c r="AE32" s="23">
        <v>0.1</v>
      </c>
      <c r="AF32" s="24"/>
      <c r="AG32" s="24">
        <v>0</v>
      </c>
      <c r="AH32" s="24">
        <v>44000</v>
      </c>
      <c r="AI32" s="24">
        <v>0</v>
      </c>
      <c r="AJ32" s="37">
        <v>0</v>
      </c>
      <c r="AK32" s="24" t="s">
        <v>241</v>
      </c>
      <c r="AM32" s="27"/>
    </row>
    <row r="33" spans="1:39" s="18" customFormat="1" ht="37.5" hidden="1" x14ac:dyDescent="0.25">
      <c r="A33" s="14" t="s">
        <v>242</v>
      </c>
      <c r="B33" s="13" t="s">
        <v>215</v>
      </c>
      <c r="C33" s="13" t="s">
        <v>223</v>
      </c>
      <c r="D33" s="13" t="s">
        <v>31</v>
      </c>
      <c r="E33" s="13"/>
      <c r="F33" s="15" t="s">
        <v>34</v>
      </c>
      <c r="G33" s="15" t="s">
        <v>193</v>
      </c>
      <c r="H33" s="15" t="s">
        <v>231</v>
      </c>
      <c r="I33" s="15" t="s">
        <v>243</v>
      </c>
      <c r="J33" s="16" t="s">
        <v>244</v>
      </c>
      <c r="K33" s="16" t="s">
        <v>224</v>
      </c>
      <c r="L33" s="16" t="s">
        <v>225</v>
      </c>
      <c r="M33" s="16"/>
      <c r="N33" s="19" t="s">
        <v>39</v>
      </c>
      <c r="O33" s="19"/>
      <c r="P33" s="17" t="s">
        <v>41</v>
      </c>
      <c r="Q33" s="17" t="s">
        <v>245</v>
      </c>
      <c r="R33" s="17">
        <v>1</v>
      </c>
      <c r="S33" s="17" t="s">
        <v>246</v>
      </c>
      <c r="T33" s="17"/>
      <c r="U33" s="17" t="s">
        <v>127</v>
      </c>
      <c r="V33" s="17">
        <v>1</v>
      </c>
      <c r="W33" s="17">
        <v>0</v>
      </c>
      <c r="X33" s="17">
        <v>0</v>
      </c>
      <c r="Y33" s="17">
        <v>0</v>
      </c>
      <c r="Z33" s="17">
        <v>0</v>
      </c>
      <c r="AA33" s="21" t="s">
        <v>62</v>
      </c>
      <c r="AB33" s="21"/>
      <c r="AC33" s="21"/>
      <c r="AD33" s="21"/>
      <c r="AE33" s="23">
        <v>0.3</v>
      </c>
      <c r="AF33" s="24">
        <v>0</v>
      </c>
      <c r="AG33" s="24">
        <v>55000</v>
      </c>
      <c r="AH33" s="24">
        <v>30000</v>
      </c>
      <c r="AI33" s="24">
        <v>3000</v>
      </c>
      <c r="AJ33" s="37">
        <v>0</v>
      </c>
      <c r="AK33" s="24"/>
      <c r="AM33" s="27"/>
    </row>
    <row r="34" spans="1:39" s="18" customFormat="1" ht="56.25" hidden="1" x14ac:dyDescent="0.25">
      <c r="A34" s="14" t="s">
        <v>248</v>
      </c>
      <c r="B34" s="13" t="s">
        <v>215</v>
      </c>
      <c r="C34" s="13" t="s">
        <v>223</v>
      </c>
      <c r="D34" s="13" t="s">
        <v>31</v>
      </c>
      <c r="E34" s="13"/>
      <c r="F34" s="15" t="s">
        <v>34</v>
      </c>
      <c r="G34" s="15" t="s">
        <v>193</v>
      </c>
      <c r="H34" s="15" t="s">
        <v>138</v>
      </c>
      <c r="I34" s="15" t="s">
        <v>243</v>
      </c>
      <c r="J34" s="16" t="s">
        <v>67</v>
      </c>
      <c r="K34" s="16" t="s">
        <v>224</v>
      </c>
      <c r="L34" s="16" t="s">
        <v>140</v>
      </c>
      <c r="M34" s="16" t="s">
        <v>249</v>
      </c>
      <c r="N34" s="19" t="s">
        <v>39</v>
      </c>
      <c r="O34" s="19"/>
      <c r="P34" s="17" t="s">
        <v>41</v>
      </c>
      <c r="Q34" s="17" t="s">
        <v>250</v>
      </c>
      <c r="R34" s="17">
        <v>10</v>
      </c>
      <c r="S34" s="17" t="s">
        <v>158</v>
      </c>
      <c r="T34" s="17"/>
      <c r="U34" s="17" t="s">
        <v>127</v>
      </c>
      <c r="V34" s="17">
        <v>0</v>
      </c>
      <c r="W34" s="17">
        <v>0</v>
      </c>
      <c r="X34" s="17">
        <v>0</v>
      </c>
      <c r="Y34" s="17">
        <v>10</v>
      </c>
      <c r="Z34" s="17">
        <v>0</v>
      </c>
      <c r="AA34" s="21" t="s">
        <v>62</v>
      </c>
      <c r="AB34" s="21"/>
      <c r="AC34" s="21"/>
      <c r="AD34" s="21"/>
      <c r="AE34" s="23">
        <v>0.1</v>
      </c>
      <c r="AF34" s="24">
        <v>100000</v>
      </c>
      <c r="AG34" s="24">
        <v>0</v>
      </c>
      <c r="AH34" s="24">
        <v>23000</v>
      </c>
      <c r="AI34" s="24">
        <v>0</v>
      </c>
      <c r="AJ34" s="37">
        <v>0</v>
      </c>
      <c r="AK34" s="24"/>
      <c r="AM34" s="27"/>
    </row>
    <row r="35" spans="1:39" s="18" customFormat="1" ht="131.25" hidden="1" x14ac:dyDescent="0.25">
      <c r="A35" s="14" t="s">
        <v>251</v>
      </c>
      <c r="B35" s="13" t="s">
        <v>215</v>
      </c>
      <c r="C35" s="13" t="s">
        <v>223</v>
      </c>
      <c r="D35" s="13" t="s">
        <v>31</v>
      </c>
      <c r="E35" s="13"/>
      <c r="F35" s="15" t="s">
        <v>231</v>
      </c>
      <c r="G35" s="15" t="s">
        <v>193</v>
      </c>
      <c r="H35" s="15"/>
      <c r="I35" s="15"/>
      <c r="J35" s="16" t="s">
        <v>225</v>
      </c>
      <c r="K35" s="16" t="s">
        <v>224</v>
      </c>
      <c r="L35" s="16" t="s">
        <v>125</v>
      </c>
      <c r="M35" s="16"/>
      <c r="N35" s="19" t="s">
        <v>39</v>
      </c>
      <c r="O35" s="19"/>
      <c r="P35" s="17" t="s">
        <v>41</v>
      </c>
      <c r="Q35" s="17" t="s">
        <v>252</v>
      </c>
      <c r="R35" s="17">
        <v>8</v>
      </c>
      <c r="S35" s="17" t="s">
        <v>253</v>
      </c>
      <c r="T35" s="17"/>
      <c r="U35" s="17" t="s">
        <v>45</v>
      </c>
      <c r="V35" s="17">
        <v>6</v>
      </c>
      <c r="W35" s="17">
        <v>1</v>
      </c>
      <c r="X35" s="17">
        <v>1</v>
      </c>
      <c r="Y35" s="17">
        <v>0</v>
      </c>
      <c r="Z35" s="17">
        <v>0</v>
      </c>
      <c r="AA35" s="21" t="s">
        <v>50</v>
      </c>
      <c r="AB35" s="21"/>
      <c r="AC35" s="21"/>
      <c r="AD35" s="21"/>
      <c r="AE35" s="23">
        <v>0.5</v>
      </c>
      <c r="AF35" s="24">
        <v>83000</v>
      </c>
      <c r="AG35" s="24">
        <v>70000</v>
      </c>
      <c r="AH35" s="24"/>
      <c r="AI35" s="24">
        <v>3000</v>
      </c>
      <c r="AJ35" s="37">
        <v>0</v>
      </c>
      <c r="AK35" s="24" t="s">
        <v>254</v>
      </c>
      <c r="AM35" s="27"/>
    </row>
    <row r="36" spans="1:39" s="18" customFormat="1" ht="56.25" hidden="1" x14ac:dyDescent="0.25">
      <c r="A36" s="14" t="s">
        <v>255</v>
      </c>
      <c r="B36" s="13" t="s">
        <v>215</v>
      </c>
      <c r="C36" s="13" t="s">
        <v>223</v>
      </c>
      <c r="D36" s="13" t="s">
        <v>31</v>
      </c>
      <c r="E36" s="13"/>
      <c r="F36" s="15" t="s">
        <v>34</v>
      </c>
      <c r="G36" s="15" t="s">
        <v>231</v>
      </c>
      <c r="H36" s="15" t="s">
        <v>193</v>
      </c>
      <c r="I36" s="15" t="s">
        <v>256</v>
      </c>
      <c r="J36" s="16" t="s">
        <v>117</v>
      </c>
      <c r="K36" s="16" t="s">
        <v>225</v>
      </c>
      <c r="L36" s="16" t="s">
        <v>224</v>
      </c>
      <c r="M36" s="16"/>
      <c r="N36" s="19" t="s">
        <v>39</v>
      </c>
      <c r="O36" s="19"/>
      <c r="P36" s="17" t="s">
        <v>41</v>
      </c>
      <c r="Q36" s="17" t="s">
        <v>257</v>
      </c>
      <c r="R36" s="17">
        <v>2</v>
      </c>
      <c r="S36" s="17" t="s">
        <v>94</v>
      </c>
      <c r="T36" s="17" t="s">
        <v>258</v>
      </c>
      <c r="U36" s="17" t="s">
        <v>127</v>
      </c>
      <c r="V36" s="17">
        <v>2</v>
      </c>
      <c r="W36" s="17">
        <v>0</v>
      </c>
      <c r="X36" s="17">
        <v>0</v>
      </c>
      <c r="Y36" s="17">
        <v>0</v>
      </c>
      <c r="Z36" s="17">
        <v>0</v>
      </c>
      <c r="AA36" s="21" t="s">
        <v>62</v>
      </c>
      <c r="AB36" s="21"/>
      <c r="AC36" s="21"/>
      <c r="AD36" s="21"/>
      <c r="AE36" s="23">
        <v>0.5</v>
      </c>
      <c r="AF36" s="24">
        <v>70000</v>
      </c>
      <c r="AG36" s="24">
        <v>20000</v>
      </c>
      <c r="AH36" s="24">
        <v>22000</v>
      </c>
      <c r="AI36" s="24">
        <v>0</v>
      </c>
      <c r="AJ36" s="37">
        <v>0</v>
      </c>
      <c r="AK36" s="24" t="s">
        <v>259</v>
      </c>
      <c r="AM36" s="27"/>
    </row>
    <row r="37" spans="1:39" s="18" customFormat="1" ht="131.25" hidden="1" x14ac:dyDescent="0.25">
      <c r="A37" s="14" t="s">
        <v>260</v>
      </c>
      <c r="B37" s="13" t="s">
        <v>215</v>
      </c>
      <c r="C37" s="13" t="s">
        <v>223</v>
      </c>
      <c r="D37" s="13" t="s">
        <v>31</v>
      </c>
      <c r="E37" s="13"/>
      <c r="F37" s="15" t="s">
        <v>34</v>
      </c>
      <c r="G37" s="15"/>
      <c r="H37" s="15"/>
      <c r="I37" s="15" t="s">
        <v>261</v>
      </c>
      <c r="J37" s="16" t="s">
        <v>182</v>
      </c>
      <c r="K37" s="16" t="s">
        <v>262</v>
      </c>
      <c r="L37" s="16" t="s">
        <v>224</v>
      </c>
      <c r="M37" s="16"/>
      <c r="N37" s="19" t="s">
        <v>58</v>
      </c>
      <c r="O37" s="19"/>
      <c r="P37" s="17" t="s">
        <v>41</v>
      </c>
      <c r="Q37" s="17" t="s">
        <v>263</v>
      </c>
      <c r="R37" s="17">
        <v>317</v>
      </c>
      <c r="S37" s="17" t="s">
        <v>158</v>
      </c>
      <c r="T37" s="17"/>
      <c r="U37" s="17" t="s">
        <v>127</v>
      </c>
      <c r="V37" s="17">
        <v>317</v>
      </c>
      <c r="W37" s="17">
        <v>0</v>
      </c>
      <c r="X37" s="17">
        <v>0</v>
      </c>
      <c r="Y37" s="17">
        <v>0</v>
      </c>
      <c r="Z37" s="17">
        <v>0</v>
      </c>
      <c r="AA37" s="21" t="s">
        <v>62</v>
      </c>
      <c r="AB37" s="21"/>
      <c r="AC37" s="21"/>
      <c r="AD37" s="21"/>
      <c r="AE37" s="23">
        <v>0.1</v>
      </c>
      <c r="AF37" s="24"/>
      <c r="AG37" s="24">
        <v>0</v>
      </c>
      <c r="AH37" s="24">
        <v>41000</v>
      </c>
      <c r="AI37" s="24">
        <v>0</v>
      </c>
      <c r="AJ37" s="37">
        <v>0</v>
      </c>
      <c r="AK37" s="24" t="s">
        <v>264</v>
      </c>
      <c r="AM37" s="27"/>
    </row>
    <row r="38" spans="1:39" s="18" customFormat="1" ht="93.75" hidden="1" x14ac:dyDescent="0.25">
      <c r="A38" s="14" t="s">
        <v>265</v>
      </c>
      <c r="B38" s="13" t="s">
        <v>215</v>
      </c>
      <c r="C38" s="13" t="s">
        <v>223</v>
      </c>
      <c r="D38" s="13" t="s">
        <v>31</v>
      </c>
      <c r="E38" s="13"/>
      <c r="F38" s="15" t="s">
        <v>34</v>
      </c>
      <c r="G38" s="15" t="s">
        <v>90</v>
      </c>
      <c r="H38" s="15" t="s">
        <v>266</v>
      </c>
      <c r="I38" s="15" t="s">
        <v>267</v>
      </c>
      <c r="J38" s="16" t="s">
        <v>67</v>
      </c>
      <c r="K38" s="16" t="s">
        <v>36</v>
      </c>
      <c r="L38" s="16" t="s">
        <v>268</v>
      </c>
      <c r="M38" s="16" t="s">
        <v>269</v>
      </c>
      <c r="N38" s="19" t="s">
        <v>82</v>
      </c>
      <c r="O38" s="19" t="s">
        <v>270</v>
      </c>
      <c r="P38" s="17" t="s">
        <v>41</v>
      </c>
      <c r="Q38" s="17" t="s">
        <v>271</v>
      </c>
      <c r="R38" s="17">
        <v>1</v>
      </c>
      <c r="S38" s="17"/>
      <c r="T38" s="17"/>
      <c r="U38" s="17"/>
      <c r="V38" s="17">
        <v>1</v>
      </c>
      <c r="W38" s="17">
        <v>0</v>
      </c>
      <c r="X38" s="17">
        <v>0</v>
      </c>
      <c r="Y38" s="17">
        <v>0</v>
      </c>
      <c r="Z38" s="17">
        <v>0</v>
      </c>
      <c r="AA38" s="21" t="s">
        <v>62</v>
      </c>
      <c r="AB38" s="21"/>
      <c r="AC38" s="21"/>
      <c r="AD38" s="21"/>
      <c r="AE38" s="23">
        <v>0.06</v>
      </c>
      <c r="AF38" s="24">
        <v>0</v>
      </c>
      <c r="AG38" s="24">
        <f>12*8*120</f>
        <v>11520</v>
      </c>
      <c r="AH38" s="24">
        <v>3000</v>
      </c>
      <c r="AI38" s="24">
        <v>0</v>
      </c>
      <c r="AJ38" s="37">
        <v>8000</v>
      </c>
      <c r="AK38" s="24"/>
      <c r="AM38" s="27"/>
    </row>
    <row r="39" spans="1:39" s="18" customFormat="1" ht="93.75" hidden="1" x14ac:dyDescent="0.25">
      <c r="A39" s="14" t="s">
        <v>272</v>
      </c>
      <c r="B39" s="13" t="s">
        <v>215</v>
      </c>
      <c r="C39" s="13" t="s">
        <v>273</v>
      </c>
      <c r="D39" s="13" t="s">
        <v>188</v>
      </c>
      <c r="E39" s="13" t="s">
        <v>274</v>
      </c>
      <c r="F39" s="15" t="s">
        <v>231</v>
      </c>
      <c r="G39" s="15" t="s">
        <v>33</v>
      </c>
      <c r="H39" s="15" t="s">
        <v>32</v>
      </c>
      <c r="I39" s="15" t="s">
        <v>275</v>
      </c>
      <c r="J39" s="16" t="s">
        <v>36</v>
      </c>
      <c r="K39" s="16" t="s">
        <v>37</v>
      </c>
      <c r="L39" s="16" t="s">
        <v>225</v>
      </c>
      <c r="M39" s="16"/>
      <c r="N39" s="19" t="s">
        <v>39</v>
      </c>
      <c r="O39" s="19"/>
      <c r="P39" s="17" t="s">
        <v>106</v>
      </c>
      <c r="Q39" s="17"/>
      <c r="R39" s="17">
        <v>150</v>
      </c>
      <c r="S39" s="17" t="s">
        <v>226</v>
      </c>
      <c r="T39" s="17"/>
      <c r="U39" s="17" t="s">
        <v>127</v>
      </c>
      <c r="V39" s="17">
        <v>19</v>
      </c>
      <c r="W39" s="17">
        <v>37</v>
      </c>
      <c r="X39" s="17">
        <v>12</v>
      </c>
      <c r="Y39" s="17">
        <v>49</v>
      </c>
      <c r="Z39" s="17">
        <v>33</v>
      </c>
      <c r="AA39" s="21" t="s">
        <v>50</v>
      </c>
      <c r="AB39" s="21" t="s">
        <v>62</v>
      </c>
      <c r="AC39" s="21" t="s">
        <v>120</v>
      </c>
      <c r="AD39" s="21"/>
      <c r="AE39" s="23">
        <v>0.8</v>
      </c>
      <c r="AF39" s="24">
        <v>278521.99</v>
      </c>
      <c r="AG39" s="24">
        <v>70000</v>
      </c>
      <c r="AH39" s="24">
        <v>30000</v>
      </c>
      <c r="AI39" s="24">
        <v>5000</v>
      </c>
      <c r="AJ39" s="37">
        <v>0</v>
      </c>
      <c r="AK39" s="24"/>
      <c r="AM39" s="27"/>
    </row>
    <row r="40" spans="1:39" s="18" customFormat="1" ht="75" x14ac:dyDescent="0.25">
      <c r="A40" s="14" t="s">
        <v>278</v>
      </c>
      <c r="B40" s="13" t="s">
        <v>279</v>
      </c>
      <c r="C40" s="13" t="s">
        <v>87</v>
      </c>
      <c r="D40" s="13" t="s">
        <v>31</v>
      </c>
      <c r="E40" s="13"/>
      <c r="F40" s="15" t="s">
        <v>90</v>
      </c>
      <c r="G40" s="15" t="s">
        <v>33</v>
      </c>
      <c r="H40" s="15"/>
      <c r="I40" s="15"/>
      <c r="J40" s="16" t="s">
        <v>36</v>
      </c>
      <c r="K40" s="16" t="s">
        <v>124</v>
      </c>
      <c r="L40" s="16" t="s">
        <v>37</v>
      </c>
      <c r="M40" s="16"/>
      <c r="N40" s="19" t="s">
        <v>39</v>
      </c>
      <c r="O40" s="19" t="s">
        <v>280</v>
      </c>
      <c r="P40" s="17" t="s">
        <v>93</v>
      </c>
      <c r="Q40" s="17"/>
      <c r="R40" s="17">
        <v>44</v>
      </c>
      <c r="S40" s="17" t="s">
        <v>158</v>
      </c>
      <c r="T40" s="17"/>
      <c r="U40" s="17" t="s">
        <v>153</v>
      </c>
      <c r="V40" s="17">
        <v>1</v>
      </c>
      <c r="W40" s="17">
        <v>1</v>
      </c>
      <c r="X40" s="17">
        <v>42</v>
      </c>
      <c r="Y40" s="17">
        <v>0</v>
      </c>
      <c r="Z40" s="17">
        <v>0</v>
      </c>
      <c r="AA40" s="21" t="s">
        <v>62</v>
      </c>
      <c r="AB40" s="21"/>
      <c r="AC40" s="21"/>
      <c r="AD40" s="21"/>
      <c r="AE40" s="23">
        <v>0.2</v>
      </c>
      <c r="AF40" s="24">
        <f t="shared" ref="AF40:AF45" si="0">SUM(AG40:AJ40)</f>
        <v>32107</v>
      </c>
      <c r="AG40" s="24">
        <f>960*3</f>
        <v>2880</v>
      </c>
      <c r="AH40" s="24">
        <f>2772+2772+21063+2620</f>
        <v>29227</v>
      </c>
      <c r="AI40" s="24">
        <v>0</v>
      </c>
      <c r="AJ40" s="37"/>
      <c r="AK40" s="24"/>
      <c r="AM40" s="27" t="s">
        <v>234</v>
      </c>
    </row>
    <row r="41" spans="1:39" s="18" customFormat="1" ht="187.5" x14ac:dyDescent="0.25">
      <c r="A41" s="14" t="s">
        <v>282</v>
      </c>
      <c r="B41" s="13" t="s">
        <v>279</v>
      </c>
      <c r="C41" s="13" t="s">
        <v>87</v>
      </c>
      <c r="D41" s="13" t="s">
        <v>31</v>
      </c>
      <c r="E41" s="13"/>
      <c r="F41" s="15" t="s">
        <v>90</v>
      </c>
      <c r="G41" s="15" t="s">
        <v>33</v>
      </c>
      <c r="H41" s="15" t="s">
        <v>89</v>
      </c>
      <c r="I41" s="15"/>
      <c r="J41" s="16" t="s">
        <v>225</v>
      </c>
      <c r="K41" s="16" t="s">
        <v>124</v>
      </c>
      <c r="L41" s="16" t="s">
        <v>37</v>
      </c>
      <c r="M41" s="16" t="s">
        <v>283</v>
      </c>
      <c r="N41" s="19" t="s">
        <v>39</v>
      </c>
      <c r="O41" s="19" t="s">
        <v>284</v>
      </c>
      <c r="P41" s="17" t="s">
        <v>93</v>
      </c>
      <c r="Q41" s="17"/>
      <c r="R41" s="17">
        <v>8</v>
      </c>
      <c r="S41" s="17" t="s">
        <v>285</v>
      </c>
      <c r="T41" s="17"/>
      <c r="U41" s="17" t="s">
        <v>153</v>
      </c>
      <c r="V41" s="17">
        <v>1</v>
      </c>
      <c r="W41" s="17">
        <v>1</v>
      </c>
      <c r="X41" s="17">
        <v>4</v>
      </c>
      <c r="Y41" s="17">
        <v>0</v>
      </c>
      <c r="Z41" s="17">
        <v>2</v>
      </c>
      <c r="AA41" s="21" t="s">
        <v>62</v>
      </c>
      <c r="AB41" s="21" t="s">
        <v>50</v>
      </c>
      <c r="AC41" s="21" t="s">
        <v>51</v>
      </c>
      <c r="AD41" s="21"/>
      <c r="AE41" s="23">
        <v>0.2</v>
      </c>
      <c r="AF41" s="24">
        <f t="shared" si="0"/>
        <v>51502</v>
      </c>
      <c r="AG41" s="24">
        <f>960*2</f>
        <v>1920</v>
      </c>
      <c r="AH41" s="24">
        <f>23481+23481+2620</f>
        <v>49582</v>
      </c>
      <c r="AI41" s="24">
        <v>0</v>
      </c>
      <c r="AJ41" s="37"/>
      <c r="AK41" s="24"/>
      <c r="AM41" s="27" t="s">
        <v>234</v>
      </c>
    </row>
    <row r="42" spans="1:39" s="18" customFormat="1" ht="150" x14ac:dyDescent="0.25">
      <c r="A42" s="14" t="s">
        <v>286</v>
      </c>
      <c r="B42" s="13" t="s">
        <v>279</v>
      </c>
      <c r="C42" s="13" t="s">
        <v>87</v>
      </c>
      <c r="D42" s="13" t="s">
        <v>31</v>
      </c>
      <c r="E42" s="13"/>
      <c r="F42" s="15" t="s">
        <v>90</v>
      </c>
      <c r="G42" s="15" t="s">
        <v>33</v>
      </c>
      <c r="H42" s="15"/>
      <c r="I42" s="15"/>
      <c r="J42" s="16" t="s">
        <v>36</v>
      </c>
      <c r="K42" s="16"/>
      <c r="L42" s="16"/>
      <c r="M42" s="16"/>
      <c r="N42" s="19" t="s">
        <v>39</v>
      </c>
      <c r="O42" s="19" t="s">
        <v>287</v>
      </c>
      <c r="P42" s="17" t="s">
        <v>93</v>
      </c>
      <c r="Q42" s="17"/>
      <c r="R42" s="17">
        <v>3</v>
      </c>
      <c r="S42" s="17" t="s">
        <v>285</v>
      </c>
      <c r="T42" s="17"/>
      <c r="U42" s="17" t="s">
        <v>153</v>
      </c>
      <c r="V42" s="17">
        <v>1</v>
      </c>
      <c r="W42" s="17">
        <v>1</v>
      </c>
      <c r="X42" s="17">
        <v>1</v>
      </c>
      <c r="Y42" s="17">
        <v>0</v>
      </c>
      <c r="Z42" s="17">
        <v>0</v>
      </c>
      <c r="AA42" s="21" t="s">
        <v>62</v>
      </c>
      <c r="AB42" s="21" t="s">
        <v>50</v>
      </c>
      <c r="AC42" s="21"/>
      <c r="AD42" s="21"/>
      <c r="AE42" s="23">
        <v>0.1</v>
      </c>
      <c r="AF42" s="24">
        <f t="shared" si="0"/>
        <v>80960</v>
      </c>
      <c r="AG42" s="24">
        <v>960</v>
      </c>
      <c r="AH42" s="24">
        <f>20000+60000</f>
        <v>80000</v>
      </c>
      <c r="AI42" s="24">
        <v>0</v>
      </c>
      <c r="AJ42" s="37"/>
      <c r="AK42" s="24"/>
      <c r="AM42" s="27" t="s">
        <v>234</v>
      </c>
    </row>
    <row r="43" spans="1:39" s="18" customFormat="1" ht="131.25" x14ac:dyDescent="0.25">
      <c r="A43" s="14" t="s">
        <v>288</v>
      </c>
      <c r="B43" s="13" t="s">
        <v>279</v>
      </c>
      <c r="C43" s="13" t="s">
        <v>87</v>
      </c>
      <c r="D43" s="13" t="s">
        <v>31</v>
      </c>
      <c r="E43" s="13"/>
      <c r="F43" s="15" t="s">
        <v>90</v>
      </c>
      <c r="G43" s="15" t="s">
        <v>33</v>
      </c>
      <c r="H43" s="15" t="s">
        <v>89</v>
      </c>
      <c r="I43" s="15"/>
      <c r="J43" s="16" t="s">
        <v>37</v>
      </c>
      <c r="K43" s="16"/>
      <c r="L43" s="16"/>
      <c r="M43" s="16"/>
      <c r="N43" s="19" t="s">
        <v>39</v>
      </c>
      <c r="O43" s="19" t="s">
        <v>289</v>
      </c>
      <c r="P43" s="17" t="s">
        <v>93</v>
      </c>
      <c r="Q43" s="17"/>
      <c r="R43" s="17">
        <v>20</v>
      </c>
      <c r="S43" s="17" t="s">
        <v>285</v>
      </c>
      <c r="T43" s="17"/>
      <c r="U43" s="17" t="s">
        <v>153</v>
      </c>
      <c r="V43" s="17">
        <v>15</v>
      </c>
      <c r="W43" s="17">
        <v>0</v>
      </c>
      <c r="X43" s="17">
        <v>5</v>
      </c>
      <c r="Y43" s="17">
        <v>0</v>
      </c>
      <c r="Z43" s="17">
        <v>0</v>
      </c>
      <c r="AA43" s="21" t="s">
        <v>62</v>
      </c>
      <c r="AB43" s="21" t="s">
        <v>50</v>
      </c>
      <c r="AC43" s="21" t="s">
        <v>51</v>
      </c>
      <c r="AD43" s="21"/>
      <c r="AE43" s="23">
        <v>0.2</v>
      </c>
      <c r="AF43" s="24">
        <f t="shared" si="0"/>
        <v>341920</v>
      </c>
      <c r="AG43" s="24">
        <f>960*2</f>
        <v>1920</v>
      </c>
      <c r="AH43" s="24">
        <f>250000+90000</f>
        <v>340000</v>
      </c>
      <c r="AI43" s="24">
        <v>0</v>
      </c>
      <c r="AJ43" s="37"/>
      <c r="AK43" s="24"/>
      <c r="AM43" s="27" t="s">
        <v>290</v>
      </c>
    </row>
    <row r="44" spans="1:39" s="18" customFormat="1" ht="56.25" x14ac:dyDescent="0.25">
      <c r="A44" s="14" t="s">
        <v>291</v>
      </c>
      <c r="B44" s="13" t="s">
        <v>279</v>
      </c>
      <c r="C44" s="13" t="s">
        <v>87</v>
      </c>
      <c r="D44" s="13" t="s">
        <v>31</v>
      </c>
      <c r="E44" s="13"/>
      <c r="F44" s="15" t="s">
        <v>90</v>
      </c>
      <c r="G44" s="15" t="s">
        <v>33</v>
      </c>
      <c r="H44" s="15"/>
      <c r="I44" s="15"/>
      <c r="J44" s="16" t="s">
        <v>36</v>
      </c>
      <c r="K44" s="16"/>
      <c r="L44" s="16"/>
      <c r="M44" s="16"/>
      <c r="N44" s="19" t="s">
        <v>82</v>
      </c>
      <c r="O44" s="19" t="s">
        <v>292</v>
      </c>
      <c r="P44" s="17" t="s">
        <v>106</v>
      </c>
      <c r="Q44" s="17"/>
      <c r="R44" s="17">
        <v>17</v>
      </c>
      <c r="S44" s="17" t="s">
        <v>158</v>
      </c>
      <c r="T44" s="17"/>
      <c r="U44" s="17" t="s">
        <v>153</v>
      </c>
      <c r="V44" s="17">
        <v>1</v>
      </c>
      <c r="W44" s="17">
        <v>6</v>
      </c>
      <c r="X44" s="17">
        <v>3</v>
      </c>
      <c r="Y44" s="17">
        <v>0</v>
      </c>
      <c r="Z44" s="17">
        <v>1</v>
      </c>
      <c r="AA44" s="21" t="s">
        <v>62</v>
      </c>
      <c r="AB44" s="21" t="s">
        <v>50</v>
      </c>
      <c r="AC44" s="21"/>
      <c r="AD44" s="21"/>
      <c r="AE44" s="23">
        <v>0.2</v>
      </c>
      <c r="AF44" s="24">
        <f t="shared" si="0"/>
        <v>54400</v>
      </c>
      <c r="AG44" s="24">
        <f>960*15</f>
        <v>14400</v>
      </c>
      <c r="AH44" s="24">
        <v>40000</v>
      </c>
      <c r="AI44" s="24">
        <v>0</v>
      </c>
      <c r="AJ44" s="37"/>
      <c r="AK44" s="24"/>
      <c r="AM44" s="27" t="s">
        <v>293</v>
      </c>
    </row>
    <row r="45" spans="1:39" s="18" customFormat="1" ht="37.5" x14ac:dyDescent="0.25">
      <c r="A45" s="14" t="s">
        <v>294</v>
      </c>
      <c r="B45" s="13" t="s">
        <v>279</v>
      </c>
      <c r="C45" s="13" t="s">
        <v>87</v>
      </c>
      <c r="D45" s="13" t="s">
        <v>31</v>
      </c>
      <c r="E45" s="13"/>
      <c r="F45" s="15" t="s">
        <v>90</v>
      </c>
      <c r="G45" s="15" t="s">
        <v>33</v>
      </c>
      <c r="H45" s="15" t="s">
        <v>89</v>
      </c>
      <c r="I45" s="15"/>
      <c r="J45" s="16" t="s">
        <v>225</v>
      </c>
      <c r="K45" s="16"/>
      <c r="L45" s="16"/>
      <c r="M45" s="16"/>
      <c r="N45" s="19" t="s">
        <v>58</v>
      </c>
      <c r="O45" s="19"/>
      <c r="P45" s="17" t="s">
        <v>93</v>
      </c>
      <c r="Q45" s="17"/>
      <c r="R45" s="17">
        <v>21</v>
      </c>
      <c r="S45" s="17" t="s">
        <v>295</v>
      </c>
      <c r="T45" s="17"/>
      <c r="U45" s="17" t="s">
        <v>127</v>
      </c>
      <c r="V45" s="17">
        <v>0</v>
      </c>
      <c r="W45" s="17">
        <v>0</v>
      </c>
      <c r="X45" s="17">
        <v>21</v>
      </c>
      <c r="Y45" s="17">
        <v>0</v>
      </c>
      <c r="Z45" s="17">
        <v>0</v>
      </c>
      <c r="AA45" s="21" t="s">
        <v>62</v>
      </c>
      <c r="AB45" s="21" t="s">
        <v>50</v>
      </c>
      <c r="AC45" s="21"/>
      <c r="AD45" s="21"/>
      <c r="AE45" s="23">
        <v>0.1</v>
      </c>
      <c r="AF45" s="24">
        <f t="shared" si="0"/>
        <v>17014</v>
      </c>
      <c r="AG45" s="24">
        <v>1920</v>
      </c>
      <c r="AH45" s="24">
        <v>15094</v>
      </c>
      <c r="AI45" s="24">
        <v>0</v>
      </c>
      <c r="AJ45" s="37"/>
      <c r="AK45" s="24"/>
      <c r="AM45" s="27" t="s">
        <v>296</v>
      </c>
    </row>
  </sheetData>
  <autoFilter ref="A1:AK45" xr:uid="{360FFDFB-BDF5-4AD0-B18C-93A9C84FB4B1}">
    <filterColumn colId="2">
      <filters>
        <filter val="Coast water quality and ecology"/>
      </filters>
    </filterColumn>
    <sortState xmlns:xlrd2="http://schemas.microsoft.com/office/spreadsheetml/2017/richdata2" ref="A2:AK45">
      <sortCondition ref="B1:B45"/>
    </sortState>
  </autoFilter>
  <phoneticPr fontId="14" type="noConversion"/>
  <pageMargins left="0.25" right="0.25" top="0.75" bottom="0.75" header="0.3" footer="0.3"/>
  <pageSetup paperSize="9" scale="11" orientation="landscape"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BADA636B-7659-4042-BFF7-1E9E7506C6CB}">
          <x14:formula1>
            <xm:f>'Lists (Do not change)'!$A$21:$A$39</xm:f>
          </x14:formula1>
          <xm:sqref>F2:G11 H2:H30 G12:G30 G32:H39 H43:H45 G43:G44 F45</xm:sqref>
        </x14:dataValidation>
        <x14:dataValidation type="list" allowBlank="1" showInputMessage="1" showErrorMessage="1" xr:uid="{0B3AB149-633A-4253-A7DC-12DCA8220987}">
          <x14:formula1>
            <xm:f>'Lists (Do not change)'!$B$21:$B$27</xm:f>
          </x14:formula1>
          <xm:sqref>AB2:AC11 AB12:AB30 AA2:AA30 AC43:AC45 AB43:AB45 AA43:AA45 AC12:AC39 AA32:AB39</xm:sqref>
        </x14:dataValidation>
        <x14:dataValidation type="list" allowBlank="1" showInputMessage="1" showErrorMessage="1" xr:uid="{35EC7442-199D-4A3C-A2C7-D57982C1F89D}">
          <x14:formula1>
            <xm:f>'Lists (Do not change)'!$E$21:$E$40</xm:f>
          </x14:formula1>
          <xm:sqref>J2:L30 L43:L45 K43:K45 J43:J45 J32:L39</xm:sqref>
        </x14:dataValidation>
        <x14:dataValidation type="list" allowBlank="1" showInputMessage="1" showErrorMessage="1" xr:uid="{E9C55EE4-CF31-425B-9115-92C2BB3CE577}">
          <x14:formula1>
            <xm:f>'Lists (Do not change)'!$A$21:$A$37</xm:f>
          </x14:formula1>
          <xm:sqref>F12:F30 F32:F39 F43:F44 G45</xm:sqref>
        </x14:dataValidation>
        <x14:dataValidation type="list" allowBlank="1" showInputMessage="1" showErrorMessage="1" xr:uid="{3646D214-B167-46F3-8B77-5A08315BE141}">
          <x14:formula1>
            <xm:f>'Lists (Do not change)'!$A$3:$A$7</xm:f>
          </x14:formula1>
          <xm:sqref>B2:B29 B43:B45 B33:B39</xm:sqref>
        </x14:dataValidation>
        <x14:dataValidation type="list" allowBlank="1" showInputMessage="1" showErrorMessage="1" xr:uid="{AE3E10E1-8988-492F-8E52-858205189007}">
          <x14:formula1>
            <xm:f>'Lists (Do not change)'!$F$3:$F$6</xm:f>
          </x14:formula1>
          <xm:sqref>U2:U30 U43:U45 U32:U39</xm:sqref>
        </x14:dataValidation>
        <x14:dataValidation type="list" allowBlank="1" showInputMessage="1" showErrorMessage="1" xr:uid="{84D3BA14-08A0-4C6B-9D18-C8BE1A662891}">
          <x14:formula1>
            <xm:f>'Lists (Do not change)'!$C$3:$C$7</xm:f>
          </x14:formula1>
          <xm:sqref>N2:N30 N43:N45 N32:N39</xm:sqref>
        </x14:dataValidation>
        <x14:dataValidation type="list" allowBlank="1" showInputMessage="1" showErrorMessage="1" xr:uid="{219E8D2C-B821-417E-955A-58A605742D79}">
          <x14:formula1>
            <xm:f>'Lists (Do not change)'!$A$12:$A$13</xm:f>
          </x14:formula1>
          <xm:sqref>D2:D29 D43:D45 D38:D39</xm:sqref>
        </x14:dataValidation>
        <x14:dataValidation type="list" allowBlank="1" showInputMessage="1" showErrorMessage="1" xr:uid="{C24ABD34-1CEC-44DE-917F-952FF2F076E4}">
          <x14:formula1>
            <xm:f>'Lists (Do not change)'!$D$21:$D$25</xm:f>
          </x14:formula1>
          <xm:sqref>P43:P45 P32:P39 P2:P30</xm:sqref>
        </x14:dataValidation>
        <x14:dataValidation type="list" allowBlank="1" showInputMessage="1" showErrorMessage="1" xr:uid="{3743C419-4B0A-4115-BD81-6C2F499A7337}">
          <x14:formula1>
            <xm:f>'Lists (Do not change)'!$F$21:$F$40</xm:f>
          </x14:formula1>
          <xm:sqref>S32:S45 S2:S30</xm:sqref>
        </x14:dataValidation>
        <x14:dataValidation type="list" allowBlank="1" showInputMessage="1" showErrorMessage="1" xr:uid="{1C3E9401-519D-499B-92E0-4EE1D4C410F7}">
          <x14:formula1>
            <xm:f>'Lists (Do not change)'!$B$3:$B$12</xm:f>
          </x14:formula1>
          <xm:sqref>E32:E39 E43:E45 E26:E30</xm:sqref>
        </x14:dataValidation>
        <x14:dataValidation type="list" allowBlank="1" showInputMessage="1" showErrorMessage="1" xr:uid="{0A660F7F-A5C8-43BD-988B-FD8358EA59E7}">
          <x14:formula1>
            <xm:f>'Lists (Do not change)'!$B$3:$B$14</xm:f>
          </x14:formula1>
          <xm:sqref>C2:C29 C38:C39 C43:C45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9D35D-FE0A-4F4F-B29C-0E1BF8223CFC}">
  <dimension ref="A1:Y114"/>
  <sheetViews>
    <sheetView topLeftCell="A73" workbookViewId="0">
      <selection activeCell="A82" sqref="A82"/>
    </sheetView>
  </sheetViews>
  <sheetFormatPr defaultRowHeight="15" x14ac:dyDescent="0.25"/>
  <cols>
    <col min="1" max="1" width="18.140625" style="39" bestFit="1" customWidth="1"/>
    <col min="2" max="2" width="6.5703125" bestFit="1" customWidth="1"/>
    <col min="3" max="3" width="13.42578125" bestFit="1" customWidth="1"/>
    <col min="4" max="4" width="28.7109375" bestFit="1" customWidth="1"/>
    <col min="5" max="5" width="20.28515625" bestFit="1" customWidth="1"/>
    <col min="6" max="6" width="22.7109375" bestFit="1" customWidth="1"/>
    <col min="7" max="9" width="17.28515625" customWidth="1"/>
    <col min="10" max="20" width="23.7109375" bestFit="1" customWidth="1"/>
    <col min="21" max="21" width="34.42578125" bestFit="1" customWidth="1"/>
    <col min="22" max="22" width="19.7109375" bestFit="1" customWidth="1"/>
    <col min="23" max="23" width="35.28515625" bestFit="1" customWidth="1"/>
    <col min="24" max="24" width="26.28515625" bestFit="1" customWidth="1"/>
    <col min="25" max="25" width="28.7109375" bestFit="1" customWidth="1"/>
  </cols>
  <sheetData>
    <row r="1" spans="1:2" ht="60" x14ac:dyDescent="0.25">
      <c r="A1" s="41" t="s">
        <v>297</v>
      </c>
      <c r="B1" t="s">
        <v>421</v>
      </c>
    </row>
    <row r="2" spans="1:2" x14ac:dyDescent="0.25">
      <c r="A2" s="42" t="s">
        <v>29</v>
      </c>
      <c r="B2">
        <v>5</v>
      </c>
    </row>
    <row r="3" spans="1:2" x14ac:dyDescent="0.25">
      <c r="A3" s="42" t="s">
        <v>30</v>
      </c>
      <c r="B3">
        <v>5</v>
      </c>
    </row>
    <row r="4" spans="1:2" x14ac:dyDescent="0.25">
      <c r="A4" s="42" t="s">
        <v>215</v>
      </c>
      <c r="B4">
        <v>12</v>
      </c>
    </row>
    <row r="5" spans="1:2" x14ac:dyDescent="0.25">
      <c r="A5" s="42" t="s">
        <v>216</v>
      </c>
      <c r="B5">
        <v>1</v>
      </c>
    </row>
    <row r="6" spans="1:2" x14ac:dyDescent="0.25">
      <c r="A6" s="42" t="s">
        <v>223</v>
      </c>
      <c r="B6">
        <v>10</v>
      </c>
    </row>
    <row r="7" spans="1:2" x14ac:dyDescent="0.25">
      <c r="A7" s="42" t="s">
        <v>273</v>
      </c>
      <c r="B7">
        <v>1</v>
      </c>
    </row>
    <row r="8" spans="1:2" x14ac:dyDescent="0.25">
      <c r="A8" s="42" t="s">
        <v>86</v>
      </c>
      <c r="B8">
        <v>21</v>
      </c>
    </row>
    <row r="9" spans="1:2" ht="45" x14ac:dyDescent="0.25">
      <c r="A9" s="42" t="s">
        <v>87</v>
      </c>
      <c r="B9">
        <v>1</v>
      </c>
    </row>
    <row r="10" spans="1:2" ht="30" x14ac:dyDescent="0.25">
      <c r="A10" s="42" t="s">
        <v>104</v>
      </c>
      <c r="B10">
        <v>1</v>
      </c>
    </row>
    <row r="11" spans="1:2" x14ac:dyDescent="0.25">
      <c r="A11" s="42" t="s">
        <v>113</v>
      </c>
      <c r="B11">
        <v>10</v>
      </c>
    </row>
    <row r="12" spans="1:2" ht="30" x14ac:dyDescent="0.25">
      <c r="A12" s="42" t="s">
        <v>164</v>
      </c>
      <c r="B12">
        <v>3</v>
      </c>
    </row>
    <row r="13" spans="1:2" ht="30" x14ac:dyDescent="0.25">
      <c r="A13" s="42" t="s">
        <v>181</v>
      </c>
      <c r="B13">
        <v>6</v>
      </c>
    </row>
    <row r="14" spans="1:2" x14ac:dyDescent="0.25">
      <c r="A14" s="42" t="s">
        <v>279</v>
      </c>
      <c r="B14">
        <v>6</v>
      </c>
    </row>
    <row r="15" spans="1:2" ht="45" x14ac:dyDescent="0.25">
      <c r="A15" s="42" t="s">
        <v>87</v>
      </c>
      <c r="B15">
        <v>6</v>
      </c>
    </row>
    <row r="16" spans="1:2" x14ac:dyDescent="0.25">
      <c r="A16" s="42" t="s">
        <v>298</v>
      </c>
      <c r="B16">
        <v>44</v>
      </c>
    </row>
    <row r="17" spans="1:25" x14ac:dyDescent="0.25">
      <c r="A17" s="42"/>
    </row>
    <row r="18" spans="1:25" x14ac:dyDescent="0.25">
      <c r="A18" s="42"/>
    </row>
    <row r="19" spans="1:25" x14ac:dyDescent="0.25">
      <c r="A19" s="42"/>
    </row>
    <row r="22" spans="1:25" s="39" customFormat="1" ht="90" x14ac:dyDescent="0.25">
      <c r="A22" s="41" t="s">
        <v>299</v>
      </c>
      <c r="B22" s="39" t="s">
        <v>300</v>
      </c>
      <c r="C22" s="39" t="s">
        <v>301</v>
      </c>
      <c r="D22" s="39" t="s">
        <v>302</v>
      </c>
      <c r="E22" s="39" t="s">
        <v>303</v>
      </c>
      <c r="F22" s="39" t="s">
        <v>304</v>
      </c>
      <c r="G22"/>
      <c r="H22"/>
      <c r="I22"/>
      <c r="J22"/>
      <c r="K22"/>
      <c r="L22"/>
      <c r="M22"/>
      <c r="N22"/>
      <c r="O22"/>
      <c r="P22"/>
      <c r="Q22"/>
      <c r="R22"/>
      <c r="S22"/>
      <c r="T22"/>
      <c r="U22"/>
      <c r="V22"/>
      <c r="W22"/>
      <c r="X22"/>
      <c r="Y22"/>
    </row>
    <row r="23" spans="1:25" x14ac:dyDescent="0.25">
      <c r="A23" s="42" t="s">
        <v>29</v>
      </c>
      <c r="B23">
        <v>31</v>
      </c>
      <c r="C23">
        <v>2</v>
      </c>
      <c r="D23">
        <v>4</v>
      </c>
      <c r="E23">
        <v>4</v>
      </c>
      <c r="F23">
        <v>0</v>
      </c>
      <c r="I23" t="s">
        <v>420</v>
      </c>
    </row>
    <row r="24" spans="1:25" x14ac:dyDescent="0.25">
      <c r="A24" s="42" t="s">
        <v>215</v>
      </c>
      <c r="B24">
        <v>403</v>
      </c>
      <c r="C24">
        <v>105</v>
      </c>
      <c r="D24">
        <v>34</v>
      </c>
      <c r="E24">
        <v>192</v>
      </c>
      <c r="F24">
        <v>92</v>
      </c>
    </row>
    <row r="25" spans="1:25" x14ac:dyDescent="0.25">
      <c r="A25" s="42" t="s">
        <v>86</v>
      </c>
      <c r="B25">
        <v>861</v>
      </c>
      <c r="C25">
        <v>450</v>
      </c>
      <c r="D25">
        <v>165</v>
      </c>
      <c r="E25">
        <v>853</v>
      </c>
      <c r="F25">
        <v>37</v>
      </c>
    </row>
    <row r="26" spans="1:25" x14ac:dyDescent="0.25">
      <c r="A26" s="42" t="s">
        <v>279</v>
      </c>
      <c r="B26">
        <v>19</v>
      </c>
      <c r="C26">
        <v>9</v>
      </c>
      <c r="D26">
        <v>76</v>
      </c>
      <c r="E26">
        <v>0</v>
      </c>
      <c r="F26">
        <v>3</v>
      </c>
    </row>
    <row r="27" spans="1:25" x14ac:dyDescent="0.25">
      <c r="A27" s="42" t="s">
        <v>298</v>
      </c>
      <c r="B27">
        <v>1314</v>
      </c>
      <c r="C27">
        <v>566</v>
      </c>
      <c r="D27">
        <v>279</v>
      </c>
      <c r="E27">
        <v>1049</v>
      </c>
      <c r="F27">
        <v>132</v>
      </c>
    </row>
    <row r="30" spans="1:25" ht="45" x14ac:dyDescent="0.25">
      <c r="A30" s="41" t="s">
        <v>422</v>
      </c>
      <c r="B30" t="s">
        <v>305</v>
      </c>
    </row>
    <row r="31" spans="1:25" ht="45" x14ac:dyDescent="0.25">
      <c r="A31" s="42" t="s">
        <v>90</v>
      </c>
      <c r="B31">
        <v>7</v>
      </c>
    </row>
    <row r="32" spans="1:25" ht="60" x14ac:dyDescent="0.25">
      <c r="A32" s="42" t="s">
        <v>32</v>
      </c>
      <c r="B32">
        <v>7</v>
      </c>
    </row>
    <row r="33" spans="1:2" ht="45" x14ac:dyDescent="0.25">
      <c r="A33" s="42" t="s">
        <v>74</v>
      </c>
      <c r="B33">
        <v>7</v>
      </c>
    </row>
    <row r="34" spans="1:2" ht="45" x14ac:dyDescent="0.25">
      <c r="A34" s="42" t="s">
        <v>231</v>
      </c>
      <c r="B34">
        <v>4</v>
      </c>
    </row>
    <row r="35" spans="1:2" ht="60" x14ac:dyDescent="0.25">
      <c r="A35" s="42" t="s">
        <v>122</v>
      </c>
      <c r="B35">
        <v>4</v>
      </c>
    </row>
    <row r="36" spans="1:2" ht="45" x14ac:dyDescent="0.25">
      <c r="A36" s="42" t="s">
        <v>138</v>
      </c>
      <c r="B36">
        <v>2</v>
      </c>
    </row>
    <row r="37" spans="1:2" ht="45" x14ac:dyDescent="0.25">
      <c r="A37" s="42" t="s">
        <v>123</v>
      </c>
      <c r="B37">
        <v>1</v>
      </c>
    </row>
    <row r="38" spans="1:2" x14ac:dyDescent="0.25">
      <c r="A38" s="42" t="s">
        <v>55</v>
      </c>
      <c r="B38">
        <v>1</v>
      </c>
    </row>
    <row r="39" spans="1:2" ht="30" x14ac:dyDescent="0.25">
      <c r="A39" s="42" t="s">
        <v>193</v>
      </c>
      <c r="B39">
        <v>1</v>
      </c>
    </row>
    <row r="40" spans="1:2" ht="30" x14ac:dyDescent="0.25">
      <c r="A40" s="42" t="s">
        <v>65</v>
      </c>
      <c r="B40">
        <v>1</v>
      </c>
    </row>
    <row r="41" spans="1:2" ht="30" x14ac:dyDescent="0.25">
      <c r="A41" s="42" t="s">
        <v>54</v>
      </c>
      <c r="B41">
        <v>1</v>
      </c>
    </row>
    <row r="42" spans="1:2" ht="45" x14ac:dyDescent="0.25">
      <c r="A42" s="42" t="s">
        <v>105</v>
      </c>
      <c r="B42">
        <v>1</v>
      </c>
    </row>
    <row r="43" spans="1:2" ht="30" x14ac:dyDescent="0.25">
      <c r="A43" s="42" t="s">
        <v>33</v>
      </c>
      <c r="B43">
        <v>1</v>
      </c>
    </row>
    <row r="44" spans="1:2" ht="30" x14ac:dyDescent="0.25">
      <c r="A44" s="42" t="s">
        <v>89</v>
      </c>
      <c r="B44">
        <v>1</v>
      </c>
    </row>
    <row r="45" spans="1:2" x14ac:dyDescent="0.25">
      <c r="A45" s="42" t="s">
        <v>415</v>
      </c>
      <c r="B45">
        <v>5</v>
      </c>
    </row>
    <row r="46" spans="1:2" x14ac:dyDescent="0.25">
      <c r="A46" s="42" t="s">
        <v>298</v>
      </c>
      <c r="B46">
        <v>44</v>
      </c>
    </row>
    <row r="49" spans="1:2" x14ac:dyDescent="0.25">
      <c r="A49" s="41" t="s">
        <v>306</v>
      </c>
      <c r="B49" t="s">
        <v>305</v>
      </c>
    </row>
    <row r="50" spans="1:2" x14ac:dyDescent="0.25">
      <c r="A50" s="42" t="s">
        <v>36</v>
      </c>
      <c r="B50">
        <v>21</v>
      </c>
    </row>
    <row r="51" spans="1:2" ht="30" x14ac:dyDescent="0.25">
      <c r="A51" s="42" t="s">
        <v>225</v>
      </c>
      <c r="B51">
        <v>3</v>
      </c>
    </row>
    <row r="52" spans="1:2" x14ac:dyDescent="0.25">
      <c r="A52" s="42" t="s">
        <v>124</v>
      </c>
      <c r="B52">
        <v>3</v>
      </c>
    </row>
    <row r="53" spans="1:2" x14ac:dyDescent="0.25">
      <c r="A53" s="42" t="s">
        <v>117</v>
      </c>
      <c r="B53">
        <v>2</v>
      </c>
    </row>
    <row r="54" spans="1:2" ht="30" x14ac:dyDescent="0.25">
      <c r="A54" s="42" t="s">
        <v>182</v>
      </c>
      <c r="B54">
        <v>1</v>
      </c>
    </row>
    <row r="55" spans="1:2" ht="30" x14ac:dyDescent="0.25">
      <c r="A55" s="42" t="s">
        <v>125</v>
      </c>
      <c r="B55">
        <v>1</v>
      </c>
    </row>
    <row r="56" spans="1:2" x14ac:dyDescent="0.25">
      <c r="A56" s="42" t="s">
        <v>80</v>
      </c>
      <c r="B56">
        <v>1</v>
      </c>
    </row>
    <row r="57" spans="1:2" x14ac:dyDescent="0.25">
      <c r="A57" s="42" t="s">
        <v>140</v>
      </c>
      <c r="B57">
        <v>1</v>
      </c>
    </row>
    <row r="58" spans="1:2" x14ac:dyDescent="0.25">
      <c r="A58" s="42" t="s">
        <v>57</v>
      </c>
      <c r="B58">
        <v>1</v>
      </c>
    </row>
    <row r="59" spans="1:2" ht="30" x14ac:dyDescent="0.25">
      <c r="A59" s="42" t="s">
        <v>244</v>
      </c>
      <c r="B59">
        <v>1</v>
      </c>
    </row>
    <row r="60" spans="1:2" ht="45" x14ac:dyDescent="0.25">
      <c r="A60" s="42" t="s">
        <v>37</v>
      </c>
      <c r="B60">
        <v>1</v>
      </c>
    </row>
    <row r="61" spans="1:2" x14ac:dyDescent="0.25">
      <c r="A61" s="42" t="s">
        <v>415</v>
      </c>
      <c r="B61">
        <v>8</v>
      </c>
    </row>
    <row r="62" spans="1:2" x14ac:dyDescent="0.25">
      <c r="A62" s="42" t="s">
        <v>298</v>
      </c>
      <c r="B62">
        <v>44</v>
      </c>
    </row>
    <row r="65" spans="1:2" x14ac:dyDescent="0.25">
      <c r="A65" s="41" t="s">
        <v>307</v>
      </c>
      <c r="B65" t="s">
        <v>305</v>
      </c>
    </row>
    <row r="66" spans="1:2" x14ac:dyDescent="0.25">
      <c r="A66" s="42" t="s">
        <v>39</v>
      </c>
      <c r="B66">
        <v>25</v>
      </c>
    </row>
    <row r="67" spans="1:2" ht="30" x14ac:dyDescent="0.25">
      <c r="A67" s="42" t="s">
        <v>82</v>
      </c>
      <c r="B67">
        <v>10</v>
      </c>
    </row>
    <row r="68" spans="1:2" ht="30" x14ac:dyDescent="0.25">
      <c r="A68" s="42" t="s">
        <v>58</v>
      </c>
      <c r="B68">
        <v>7</v>
      </c>
    </row>
    <row r="69" spans="1:2" x14ac:dyDescent="0.25">
      <c r="A69" s="42" t="s">
        <v>134</v>
      </c>
      <c r="B69">
        <v>1</v>
      </c>
    </row>
    <row r="70" spans="1:2" x14ac:dyDescent="0.25">
      <c r="A70" s="42" t="s">
        <v>415</v>
      </c>
      <c r="B70">
        <v>1</v>
      </c>
    </row>
    <row r="71" spans="1:2" x14ac:dyDescent="0.25">
      <c r="A71" s="42" t="s">
        <v>298</v>
      </c>
      <c r="B71">
        <v>44</v>
      </c>
    </row>
    <row r="74" spans="1:2" x14ac:dyDescent="0.25">
      <c r="A74" s="41" t="s">
        <v>308</v>
      </c>
      <c r="B74" t="s">
        <v>305</v>
      </c>
    </row>
    <row r="75" spans="1:2" ht="30" x14ac:dyDescent="0.25">
      <c r="A75" s="42" t="s">
        <v>93</v>
      </c>
      <c r="B75">
        <v>11</v>
      </c>
    </row>
    <row r="76" spans="1:2" x14ac:dyDescent="0.25">
      <c r="A76" s="42" t="s">
        <v>106</v>
      </c>
      <c r="B76">
        <v>12</v>
      </c>
    </row>
    <row r="77" spans="1:2" x14ac:dyDescent="0.25">
      <c r="A77" s="42" t="s">
        <v>126</v>
      </c>
      <c r="B77">
        <v>8</v>
      </c>
    </row>
    <row r="78" spans="1:2" x14ac:dyDescent="0.25">
      <c r="A78" s="42" t="s">
        <v>41</v>
      </c>
      <c r="B78">
        <v>13</v>
      </c>
    </row>
    <row r="79" spans="1:2" x14ac:dyDescent="0.25">
      <c r="A79" s="42" t="s">
        <v>298</v>
      </c>
      <c r="B79">
        <v>44</v>
      </c>
    </row>
    <row r="82" spans="1:2" x14ac:dyDescent="0.25">
      <c r="A82" s="41" t="s">
        <v>309</v>
      </c>
      <c r="B82" t="s">
        <v>305</v>
      </c>
    </row>
    <row r="83" spans="1:2" x14ac:dyDescent="0.25">
      <c r="A83" s="42" t="s">
        <v>62</v>
      </c>
      <c r="B83">
        <v>23</v>
      </c>
    </row>
    <row r="84" spans="1:2" x14ac:dyDescent="0.25">
      <c r="A84" s="42" t="s">
        <v>50</v>
      </c>
      <c r="B84">
        <v>17</v>
      </c>
    </row>
    <row r="85" spans="1:2" ht="45" x14ac:dyDescent="0.25">
      <c r="A85" s="42" t="s">
        <v>51</v>
      </c>
      <c r="B85">
        <v>1</v>
      </c>
    </row>
    <row r="86" spans="1:2" x14ac:dyDescent="0.25">
      <c r="A86" s="42" t="s">
        <v>415</v>
      </c>
      <c r="B86">
        <v>3</v>
      </c>
    </row>
    <row r="87" spans="1:2" x14ac:dyDescent="0.25">
      <c r="A87" s="42" t="s">
        <v>298</v>
      </c>
      <c r="B87">
        <v>44</v>
      </c>
    </row>
    <row r="88" spans="1:2" x14ac:dyDescent="0.25">
      <c r="A88"/>
    </row>
    <row r="91" spans="1:2" x14ac:dyDescent="0.25">
      <c r="A91" s="41" t="s">
        <v>418</v>
      </c>
      <c r="B91" t="s">
        <v>419</v>
      </c>
    </row>
    <row r="92" spans="1:2" x14ac:dyDescent="0.25">
      <c r="A92" s="42" t="s">
        <v>30</v>
      </c>
      <c r="B92">
        <v>3.4</v>
      </c>
    </row>
    <row r="93" spans="1:2" x14ac:dyDescent="0.25">
      <c r="A93" s="42" t="s">
        <v>223</v>
      </c>
      <c r="B93">
        <v>4.2599999999999989</v>
      </c>
    </row>
    <row r="94" spans="1:2" x14ac:dyDescent="0.25">
      <c r="A94" s="42" t="s">
        <v>273</v>
      </c>
      <c r="B94">
        <v>0.8</v>
      </c>
    </row>
    <row r="95" spans="1:2" ht="30" x14ac:dyDescent="0.25">
      <c r="A95" s="42" t="s">
        <v>181</v>
      </c>
      <c r="B95">
        <v>4.165</v>
      </c>
    </row>
    <row r="96" spans="1:2" ht="30" x14ac:dyDescent="0.25">
      <c r="A96" s="42" t="s">
        <v>164</v>
      </c>
      <c r="B96">
        <v>1.3</v>
      </c>
    </row>
    <row r="97" spans="1:3" ht="45" x14ac:dyDescent="0.25">
      <c r="A97" s="42" t="s">
        <v>87</v>
      </c>
      <c r="B97">
        <v>2</v>
      </c>
    </row>
    <row r="98" spans="1:3" ht="30" x14ac:dyDescent="0.25">
      <c r="A98" s="42" t="s">
        <v>104</v>
      </c>
      <c r="B98">
        <v>1</v>
      </c>
    </row>
    <row r="99" spans="1:3" x14ac:dyDescent="0.25">
      <c r="A99" s="42" t="s">
        <v>113</v>
      </c>
      <c r="B99">
        <v>15.75</v>
      </c>
    </row>
    <row r="100" spans="1:3" x14ac:dyDescent="0.25">
      <c r="A100" s="42" t="s">
        <v>216</v>
      </c>
      <c r="B100">
        <v>0.1</v>
      </c>
    </row>
    <row r="101" spans="1:3" x14ac:dyDescent="0.25">
      <c r="A101" s="42" t="s">
        <v>298</v>
      </c>
      <c r="B101">
        <v>32.774999999999999</v>
      </c>
    </row>
    <row r="104" spans="1:3" x14ac:dyDescent="0.25">
      <c r="A104" s="41" t="s">
        <v>309</v>
      </c>
      <c r="B104" t="s">
        <v>416</v>
      </c>
      <c r="C104" t="s">
        <v>417</v>
      </c>
    </row>
    <row r="105" spans="1:3" x14ac:dyDescent="0.25">
      <c r="A105" s="42" t="s">
        <v>30</v>
      </c>
      <c r="B105" s="40">
        <v>17500</v>
      </c>
      <c r="C105" s="40">
        <v>85000</v>
      </c>
    </row>
    <row r="106" spans="1:3" x14ac:dyDescent="0.25">
      <c r="A106" s="42" t="s">
        <v>223</v>
      </c>
      <c r="B106" s="40">
        <v>248000</v>
      </c>
      <c r="C106" s="40">
        <v>26000</v>
      </c>
    </row>
    <row r="107" spans="1:3" x14ac:dyDescent="0.25">
      <c r="A107" s="42" t="s">
        <v>273</v>
      </c>
      <c r="B107" s="40">
        <v>30000</v>
      </c>
      <c r="C107" s="40">
        <v>5000</v>
      </c>
    </row>
    <row r="108" spans="1:3" ht="30" x14ac:dyDescent="0.25">
      <c r="A108" s="42" t="s">
        <v>181</v>
      </c>
      <c r="B108" s="40">
        <v>259000</v>
      </c>
      <c r="C108" s="40">
        <v>20823</v>
      </c>
    </row>
    <row r="109" spans="1:3" ht="30" x14ac:dyDescent="0.25">
      <c r="A109" s="42" t="s">
        <v>164</v>
      </c>
      <c r="B109" s="40">
        <v>84000</v>
      </c>
      <c r="C109" s="40"/>
    </row>
    <row r="110" spans="1:3" ht="45" x14ac:dyDescent="0.25">
      <c r="A110" s="42" t="s">
        <v>87</v>
      </c>
      <c r="B110" s="40">
        <v>588437</v>
      </c>
      <c r="C110" s="40">
        <v>11116</v>
      </c>
    </row>
    <row r="111" spans="1:3" ht="30" x14ac:dyDescent="0.25">
      <c r="A111" s="42" t="s">
        <v>104</v>
      </c>
      <c r="B111" s="40">
        <v>0</v>
      </c>
      <c r="C111" s="40">
        <v>40000</v>
      </c>
    </row>
    <row r="112" spans="1:3" x14ac:dyDescent="0.25">
      <c r="A112" s="42" t="s">
        <v>113</v>
      </c>
      <c r="B112" s="40">
        <v>307129</v>
      </c>
      <c r="C112" s="40">
        <v>237120</v>
      </c>
    </row>
    <row r="113" spans="1:3" x14ac:dyDescent="0.25">
      <c r="A113" s="42" t="s">
        <v>216</v>
      </c>
      <c r="B113" s="40">
        <v>35000</v>
      </c>
      <c r="C113" s="40"/>
    </row>
    <row r="114" spans="1:3" x14ac:dyDescent="0.25">
      <c r="A114" s="42" t="s">
        <v>298</v>
      </c>
      <c r="B114" s="40">
        <v>1569066</v>
      </c>
      <c r="C114" s="40">
        <v>425059</v>
      </c>
    </row>
  </sheetData>
  <pageMargins left="0.7" right="0.7" top="0.75" bottom="0.75" header="0.3" footer="0.3"/>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0FBF-290A-4632-8C92-3189DF19DC2C}">
  <dimension ref="B2:E31"/>
  <sheetViews>
    <sheetView topLeftCell="A5" workbookViewId="0">
      <selection activeCell="I33" sqref="I33"/>
    </sheetView>
  </sheetViews>
  <sheetFormatPr defaultRowHeight="15" x14ac:dyDescent="0.25"/>
  <cols>
    <col min="2" max="2" width="17.28515625" bestFit="1" customWidth="1"/>
    <col min="3" max="3" width="6.7109375" bestFit="1" customWidth="1"/>
  </cols>
  <sheetData>
    <row r="2" spans="2:4" ht="15.75" thickBot="1" x14ac:dyDescent="0.3"/>
    <row r="3" spans="2:4" ht="15.75" thickBot="1" x14ac:dyDescent="0.3">
      <c r="B3" s="29" t="s">
        <v>310</v>
      </c>
      <c r="C3" s="30" t="s">
        <v>311</v>
      </c>
      <c r="D3" s="31" t="s">
        <v>312</v>
      </c>
    </row>
    <row r="4" spans="2:4" ht="15.75" thickBot="1" x14ac:dyDescent="0.3">
      <c r="B4" s="32" t="s">
        <v>313</v>
      </c>
      <c r="C4" s="33">
        <v>129</v>
      </c>
      <c r="D4" s="34" t="s">
        <v>314</v>
      </c>
    </row>
    <row r="5" spans="2:4" ht="15.75" thickBot="1" x14ac:dyDescent="0.3">
      <c r="B5" s="32" t="s">
        <v>315</v>
      </c>
      <c r="C5" s="33">
        <v>103</v>
      </c>
      <c r="D5" s="34" t="s">
        <v>314</v>
      </c>
    </row>
    <row r="6" spans="2:4" ht="15.75" thickBot="1" x14ac:dyDescent="0.3">
      <c r="B6" s="32" t="s">
        <v>316</v>
      </c>
      <c r="C6" s="33">
        <v>311</v>
      </c>
      <c r="D6" s="34" t="s">
        <v>314</v>
      </c>
    </row>
    <row r="7" spans="2:4" ht="15.75" thickBot="1" x14ac:dyDescent="0.3">
      <c r="B7" s="32" t="s">
        <v>317</v>
      </c>
      <c r="C7" s="33">
        <v>59</v>
      </c>
      <c r="D7" s="34" t="s">
        <v>318</v>
      </c>
    </row>
    <row r="8" spans="2:4" ht="15.75" thickBot="1" x14ac:dyDescent="0.3">
      <c r="B8" s="32" t="s">
        <v>319</v>
      </c>
      <c r="C8" s="33">
        <v>118</v>
      </c>
      <c r="D8" s="34" t="s">
        <v>318</v>
      </c>
    </row>
    <row r="9" spans="2:4" ht="15.75" thickBot="1" x14ac:dyDescent="0.3">
      <c r="B9" s="32" t="s">
        <v>320</v>
      </c>
      <c r="C9" s="33">
        <v>42</v>
      </c>
      <c r="D9" s="34" t="s">
        <v>318</v>
      </c>
    </row>
    <row r="10" spans="2:4" ht="15.75" thickBot="1" x14ac:dyDescent="0.3">
      <c r="B10" s="32" t="s">
        <v>321</v>
      </c>
      <c r="C10" s="33">
        <v>8</v>
      </c>
      <c r="D10" s="34" t="s">
        <v>322</v>
      </c>
    </row>
    <row r="11" spans="2:4" ht="15.75" thickBot="1" x14ac:dyDescent="0.3">
      <c r="B11" s="32" t="s">
        <v>323</v>
      </c>
      <c r="C11" s="33">
        <v>30</v>
      </c>
      <c r="D11" s="34" t="s">
        <v>322</v>
      </c>
    </row>
    <row r="12" spans="2:4" ht="15.75" thickBot="1" x14ac:dyDescent="0.3">
      <c r="B12" s="32" t="s">
        <v>324</v>
      </c>
      <c r="C12" s="33">
        <v>226</v>
      </c>
      <c r="D12" s="34" t="s">
        <v>322</v>
      </c>
    </row>
    <row r="13" spans="2:4" ht="15.75" thickBot="1" x14ac:dyDescent="0.3">
      <c r="B13" s="32" t="s">
        <v>325</v>
      </c>
      <c r="C13" s="33">
        <v>28</v>
      </c>
      <c r="D13" s="34" t="s">
        <v>322</v>
      </c>
    </row>
    <row r="14" spans="2:4" ht="15.75" thickBot="1" x14ac:dyDescent="0.3">
      <c r="B14" s="32" t="s">
        <v>326</v>
      </c>
      <c r="C14" s="33">
        <v>47</v>
      </c>
      <c r="D14" s="34" t="s">
        <v>322</v>
      </c>
    </row>
    <row r="15" spans="2:4" ht="15.75" thickBot="1" x14ac:dyDescent="0.3">
      <c r="B15" s="32" t="s">
        <v>327</v>
      </c>
      <c r="C15" s="33">
        <v>47</v>
      </c>
      <c r="D15" s="34" t="s">
        <v>322</v>
      </c>
    </row>
    <row r="16" spans="2:4" ht="15.75" thickBot="1" x14ac:dyDescent="0.3">
      <c r="B16" s="32" t="s">
        <v>328</v>
      </c>
      <c r="C16" s="33">
        <v>45</v>
      </c>
      <c r="D16" s="34" t="s">
        <v>322</v>
      </c>
    </row>
    <row r="17" spans="2:5" ht="15.75" thickBot="1" x14ac:dyDescent="0.3">
      <c r="B17" s="32" t="s">
        <v>329</v>
      </c>
      <c r="C17" s="33">
        <v>30</v>
      </c>
      <c r="D17" s="34" t="s">
        <v>322</v>
      </c>
    </row>
    <row r="18" spans="2:5" ht="15.75" thickBot="1" x14ac:dyDescent="0.3">
      <c r="B18" s="35" t="s">
        <v>330</v>
      </c>
      <c r="C18" s="36">
        <v>116</v>
      </c>
      <c r="D18" s="34" t="s">
        <v>318</v>
      </c>
    </row>
    <row r="19" spans="2:5" ht="15.75" thickBot="1" x14ac:dyDescent="0.3">
      <c r="B19" s="35" t="s">
        <v>331</v>
      </c>
      <c r="C19" s="36">
        <v>134</v>
      </c>
      <c r="D19" s="34" t="s">
        <v>332</v>
      </c>
    </row>
    <row r="20" spans="2:5" ht="15.75" thickBot="1" x14ac:dyDescent="0.3">
      <c r="B20" s="35" t="s">
        <v>333</v>
      </c>
      <c r="C20" s="36">
        <v>170</v>
      </c>
      <c r="D20" s="34" t="s">
        <v>314</v>
      </c>
    </row>
    <row r="21" spans="2:5" ht="15.75" thickBot="1" x14ac:dyDescent="0.3">
      <c r="B21" s="35" t="s">
        <v>334</v>
      </c>
      <c r="C21" s="36">
        <v>57</v>
      </c>
      <c r="D21" s="34" t="s">
        <v>322</v>
      </c>
    </row>
    <row r="22" spans="2:5" ht="15.75" thickBot="1" x14ac:dyDescent="0.3">
      <c r="B22" s="35" t="s">
        <v>335</v>
      </c>
      <c r="C22" s="36">
        <v>7</v>
      </c>
      <c r="D22" s="34" t="s">
        <v>322</v>
      </c>
    </row>
    <row r="23" spans="2:5" ht="15.75" thickBot="1" x14ac:dyDescent="0.3">
      <c r="B23" s="35" t="s">
        <v>336</v>
      </c>
      <c r="C23" s="36">
        <v>26</v>
      </c>
      <c r="D23" s="34" t="s">
        <v>322</v>
      </c>
    </row>
    <row r="24" spans="2:5" x14ac:dyDescent="0.25">
      <c r="C24">
        <f>SUM(C4:C23)</f>
        <v>1733</v>
      </c>
    </row>
    <row r="27" spans="2:5" x14ac:dyDescent="0.25">
      <c r="B27" s="34" t="s">
        <v>314</v>
      </c>
      <c r="D27">
        <f>SUMIF($D$4:$D$23, B27, $C$4:$C$23)</f>
        <v>713</v>
      </c>
      <c r="E27">
        <f>COUNTIF(D4:D23, B27)</f>
        <v>4</v>
      </c>
    </row>
    <row r="28" spans="2:5" x14ac:dyDescent="0.25">
      <c r="B28" s="34" t="s">
        <v>318</v>
      </c>
      <c r="D28">
        <f t="shared" ref="D28:D30" si="0">SUMIF($D$4:$D$23, B28, $C$4:$C$23)</f>
        <v>335</v>
      </c>
      <c r="E28">
        <f t="shared" ref="E28:E30" si="1">COUNTIF(D5:D24, B28)</f>
        <v>4</v>
      </c>
    </row>
    <row r="29" spans="2:5" x14ac:dyDescent="0.25">
      <c r="B29" s="34" t="s">
        <v>322</v>
      </c>
      <c r="D29">
        <f t="shared" si="0"/>
        <v>551</v>
      </c>
      <c r="E29">
        <f t="shared" si="1"/>
        <v>11</v>
      </c>
    </row>
    <row r="30" spans="2:5" x14ac:dyDescent="0.25">
      <c r="B30" s="34" t="s">
        <v>332</v>
      </c>
      <c r="D30">
        <f t="shared" si="0"/>
        <v>134</v>
      </c>
      <c r="E30">
        <f t="shared" si="1"/>
        <v>1</v>
      </c>
    </row>
    <row r="31" spans="2:5" x14ac:dyDescent="0.25">
      <c r="D31">
        <f>SUM(D27:D30)</f>
        <v>1733</v>
      </c>
      <c r="E31">
        <f>SUM(E27:E30)</f>
        <v>20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7A6F-DBA5-42F9-9D86-EDDA40987604}">
  <dimension ref="A1:J105"/>
  <sheetViews>
    <sheetView zoomScale="70" zoomScaleNormal="70" workbookViewId="0">
      <selection activeCell="B49" sqref="B49"/>
    </sheetView>
  </sheetViews>
  <sheetFormatPr defaultRowHeight="15" x14ac:dyDescent="0.25"/>
  <cols>
    <col min="1" max="1" width="69.28515625" bestFit="1" customWidth="1"/>
    <col min="2" max="2" width="59.28515625" customWidth="1"/>
    <col min="3" max="3" width="29.5703125" bestFit="1" customWidth="1"/>
    <col min="4" max="4" width="26.28515625" customWidth="1"/>
    <col min="5" max="5" width="40.7109375" bestFit="1" customWidth="1"/>
    <col min="6" max="6" width="37.5703125" customWidth="1"/>
    <col min="7" max="7" width="41" customWidth="1"/>
    <col min="9" max="9" width="15.7109375" customWidth="1"/>
    <col min="15" max="15" width="14.7109375" bestFit="1" customWidth="1"/>
  </cols>
  <sheetData>
    <row r="1" spans="1:10" ht="15.75" x14ac:dyDescent="0.25">
      <c r="F1" s="7"/>
    </row>
    <row r="2" spans="1:10" ht="18.75" x14ac:dyDescent="0.3">
      <c r="A2" s="10" t="s">
        <v>337</v>
      </c>
      <c r="B2" s="10" t="s">
        <v>338</v>
      </c>
      <c r="C2" s="10" t="s">
        <v>339</v>
      </c>
      <c r="E2" s="10" t="s">
        <v>312</v>
      </c>
      <c r="F2" s="10" t="s">
        <v>340</v>
      </c>
      <c r="G2" s="10" t="s">
        <v>341</v>
      </c>
    </row>
    <row r="3" spans="1:10" ht="18.75" x14ac:dyDescent="0.3">
      <c r="A3" s="11" t="s">
        <v>215</v>
      </c>
      <c r="B3" s="11" t="s">
        <v>223</v>
      </c>
      <c r="C3" s="11" t="s">
        <v>39</v>
      </c>
      <c r="E3" s="11" t="s">
        <v>318</v>
      </c>
      <c r="F3" s="11" t="s">
        <v>153</v>
      </c>
      <c r="G3" s="11" t="s">
        <v>342</v>
      </c>
    </row>
    <row r="4" spans="1:10" ht="18.75" x14ac:dyDescent="0.3">
      <c r="A4" s="11" t="s">
        <v>29</v>
      </c>
      <c r="B4" s="11" t="s">
        <v>343</v>
      </c>
      <c r="C4" s="11" t="s">
        <v>58</v>
      </c>
      <c r="E4" s="11" t="s">
        <v>344</v>
      </c>
      <c r="F4" s="11" t="s">
        <v>45</v>
      </c>
      <c r="G4" s="11" t="s">
        <v>345</v>
      </c>
    </row>
    <row r="5" spans="1:10" ht="18.75" x14ac:dyDescent="0.3">
      <c r="A5" s="11" t="s">
        <v>86</v>
      </c>
      <c r="B5" s="11" t="s">
        <v>216</v>
      </c>
      <c r="C5" s="11" t="s">
        <v>134</v>
      </c>
      <c r="E5" s="11" t="s">
        <v>346</v>
      </c>
      <c r="F5" s="11" t="s">
        <v>127</v>
      </c>
      <c r="G5" s="11" t="s">
        <v>347</v>
      </c>
      <c r="J5" s="1"/>
    </row>
    <row r="6" spans="1:10" ht="18.75" x14ac:dyDescent="0.3">
      <c r="A6" s="11" t="s">
        <v>279</v>
      </c>
      <c r="B6" s="11" t="s">
        <v>348</v>
      </c>
      <c r="C6" s="11" t="s">
        <v>82</v>
      </c>
      <c r="E6" s="11" t="s">
        <v>349</v>
      </c>
      <c r="F6" s="11" t="s">
        <v>350</v>
      </c>
    </row>
    <row r="7" spans="1:10" ht="18.75" x14ac:dyDescent="0.3">
      <c r="A7" s="11" t="s">
        <v>348</v>
      </c>
      <c r="B7" s="11" t="s">
        <v>87</v>
      </c>
      <c r="C7" s="11" t="s">
        <v>166</v>
      </c>
      <c r="E7" s="11" t="s">
        <v>351</v>
      </c>
      <c r="F7" s="7"/>
    </row>
    <row r="8" spans="1:10" ht="18.75" x14ac:dyDescent="0.3">
      <c r="B8" s="11" t="s">
        <v>181</v>
      </c>
    </row>
    <row r="9" spans="1:10" ht="18.75" x14ac:dyDescent="0.3">
      <c r="B9" s="11" t="s">
        <v>164</v>
      </c>
    </row>
    <row r="10" spans="1:10" ht="18.75" x14ac:dyDescent="0.3">
      <c r="B10" s="11" t="s">
        <v>30</v>
      </c>
    </row>
    <row r="11" spans="1:10" ht="18.75" x14ac:dyDescent="0.3">
      <c r="A11" s="10" t="s">
        <v>352</v>
      </c>
      <c r="B11" s="11" t="s">
        <v>113</v>
      </c>
    </row>
    <row r="12" spans="1:10" ht="18.75" x14ac:dyDescent="0.3">
      <c r="A12" s="11" t="s">
        <v>188</v>
      </c>
      <c r="B12" s="11" t="s">
        <v>104</v>
      </c>
    </row>
    <row r="13" spans="1:10" ht="18.75" x14ac:dyDescent="0.3">
      <c r="A13" s="11" t="s">
        <v>31</v>
      </c>
      <c r="B13" s="11" t="s">
        <v>353</v>
      </c>
    </row>
    <row r="14" spans="1:10" ht="18.75" x14ac:dyDescent="0.3">
      <c r="B14" s="11" t="s">
        <v>354</v>
      </c>
    </row>
    <row r="20" spans="1:9" ht="18.75" x14ac:dyDescent="0.3">
      <c r="A20" s="10" t="s">
        <v>355</v>
      </c>
      <c r="B20" s="10" t="s">
        <v>356</v>
      </c>
      <c r="D20" s="10" t="s">
        <v>357</v>
      </c>
      <c r="E20" s="10" t="s">
        <v>358</v>
      </c>
      <c r="F20" s="10" t="s">
        <v>359</v>
      </c>
      <c r="G20" s="10" t="s">
        <v>360</v>
      </c>
      <c r="I20" s="10" t="s">
        <v>361</v>
      </c>
    </row>
    <row r="21" spans="1:9" ht="18.75" x14ac:dyDescent="0.3">
      <c r="A21" s="11" t="s">
        <v>105</v>
      </c>
      <c r="B21" s="11" t="s">
        <v>51</v>
      </c>
      <c r="D21" s="11" t="s">
        <v>106</v>
      </c>
      <c r="E21" s="11" t="s">
        <v>225</v>
      </c>
      <c r="F21" s="11" t="s">
        <v>118</v>
      </c>
      <c r="G21" s="11" t="s">
        <v>97</v>
      </c>
      <c r="I21" t="s">
        <v>362</v>
      </c>
    </row>
    <row r="22" spans="1:9" ht="18.75" x14ac:dyDescent="0.3">
      <c r="A22" s="11" t="s">
        <v>90</v>
      </c>
      <c r="B22" s="11" t="s">
        <v>50</v>
      </c>
      <c r="D22" s="11" t="s">
        <v>93</v>
      </c>
      <c r="E22" s="11" t="s">
        <v>36</v>
      </c>
      <c r="F22" s="11" t="s">
        <v>43</v>
      </c>
      <c r="G22" s="11" t="s">
        <v>111</v>
      </c>
      <c r="I22" t="s">
        <v>160</v>
      </c>
    </row>
    <row r="23" spans="1:9" ht="18.75" x14ac:dyDescent="0.3">
      <c r="A23" s="11" t="s">
        <v>217</v>
      </c>
      <c r="B23" s="11" t="s">
        <v>203</v>
      </c>
      <c r="D23" s="11" t="s">
        <v>126</v>
      </c>
      <c r="E23" s="11" t="s">
        <v>37</v>
      </c>
      <c r="F23" s="11" t="s">
        <v>363</v>
      </c>
      <c r="G23" s="11" t="s">
        <v>144</v>
      </c>
      <c r="I23" t="s">
        <v>169</v>
      </c>
    </row>
    <row r="24" spans="1:9" ht="18.75" x14ac:dyDescent="0.3">
      <c r="A24" s="11" t="s">
        <v>89</v>
      </c>
      <c r="B24" s="11" t="s">
        <v>62</v>
      </c>
      <c r="D24" s="11" t="s">
        <v>41</v>
      </c>
      <c r="E24" s="11" t="s">
        <v>218</v>
      </c>
      <c r="F24" s="11" t="s">
        <v>364</v>
      </c>
      <c r="G24" s="11" t="s">
        <v>47</v>
      </c>
      <c r="I24" t="s">
        <v>190</v>
      </c>
    </row>
    <row r="25" spans="1:9" ht="18.75" x14ac:dyDescent="0.3">
      <c r="A25" s="11" t="s">
        <v>33</v>
      </c>
      <c r="B25" s="11" t="s">
        <v>120</v>
      </c>
      <c r="D25" s="11" t="s">
        <v>365</v>
      </c>
      <c r="E25" s="11" t="s">
        <v>268</v>
      </c>
      <c r="F25" s="11" t="s">
        <v>366</v>
      </c>
      <c r="G25" s="11" t="s">
        <v>99</v>
      </c>
      <c r="I25" t="s">
        <v>367</v>
      </c>
    </row>
    <row r="26" spans="1:9" ht="18.75" x14ac:dyDescent="0.3">
      <c r="A26" s="11" t="s">
        <v>74</v>
      </c>
      <c r="B26" s="11" t="s">
        <v>155</v>
      </c>
      <c r="E26" s="11" t="s">
        <v>244</v>
      </c>
      <c r="F26" s="11" t="s">
        <v>368</v>
      </c>
      <c r="G26" s="11" t="s">
        <v>49</v>
      </c>
      <c r="I26" t="s">
        <v>154</v>
      </c>
    </row>
    <row r="27" spans="1:9" ht="18.75" x14ac:dyDescent="0.3">
      <c r="A27" s="11" t="s">
        <v>65</v>
      </c>
      <c r="B27" s="11" t="s">
        <v>100</v>
      </c>
      <c r="E27" s="11" t="s">
        <v>369</v>
      </c>
      <c r="F27" s="11" t="s">
        <v>70</v>
      </c>
      <c r="G27" s="11" t="s">
        <v>211</v>
      </c>
      <c r="I27" t="s">
        <v>370</v>
      </c>
    </row>
    <row r="28" spans="1:9" ht="18.75" x14ac:dyDescent="0.3">
      <c r="A28" s="11" t="s">
        <v>54</v>
      </c>
      <c r="E28" s="11" t="s">
        <v>140</v>
      </c>
      <c r="F28" s="11" t="s">
        <v>107</v>
      </c>
      <c r="G28" s="11" t="s">
        <v>186</v>
      </c>
      <c r="I28" t="s">
        <v>370</v>
      </c>
    </row>
    <row r="29" spans="1:9" ht="18.75" x14ac:dyDescent="0.3">
      <c r="A29" s="11" t="s">
        <v>55</v>
      </c>
      <c r="E29" s="11" t="s">
        <v>224</v>
      </c>
      <c r="F29" s="11" t="s">
        <v>253</v>
      </c>
      <c r="G29" s="11" t="s">
        <v>191</v>
      </c>
      <c r="I29" t="s">
        <v>370</v>
      </c>
    </row>
    <row r="30" spans="1:9" ht="18.75" x14ac:dyDescent="0.3">
      <c r="A30" s="11" t="s">
        <v>371</v>
      </c>
      <c r="E30" s="11" t="s">
        <v>372</v>
      </c>
      <c r="F30" s="11" t="s">
        <v>373</v>
      </c>
      <c r="I30" t="s">
        <v>370</v>
      </c>
    </row>
    <row r="31" spans="1:9" ht="18.75" x14ac:dyDescent="0.3">
      <c r="A31" s="11" t="s">
        <v>193</v>
      </c>
      <c r="E31" s="11" t="s">
        <v>57</v>
      </c>
      <c r="F31" s="11" t="s">
        <v>158</v>
      </c>
      <c r="I31" t="s">
        <v>176</v>
      </c>
    </row>
    <row r="32" spans="1:9" ht="18.75" x14ac:dyDescent="0.3">
      <c r="A32" s="11" t="s">
        <v>189</v>
      </c>
      <c r="E32" s="11" t="s">
        <v>374</v>
      </c>
      <c r="F32" s="12" t="s">
        <v>375</v>
      </c>
      <c r="I32" t="s">
        <v>176</v>
      </c>
    </row>
    <row r="33" spans="1:9" ht="18.75" x14ac:dyDescent="0.3">
      <c r="A33" s="11" t="s">
        <v>231</v>
      </c>
      <c r="E33" s="11" t="s">
        <v>124</v>
      </c>
      <c r="F33" s="12" t="s">
        <v>285</v>
      </c>
      <c r="I33" t="s">
        <v>176</v>
      </c>
    </row>
    <row r="34" spans="1:9" ht="18.75" x14ac:dyDescent="0.3">
      <c r="A34" s="11" t="s">
        <v>138</v>
      </c>
      <c r="E34" s="11" t="s">
        <v>80</v>
      </c>
      <c r="F34" s="11" t="s">
        <v>238</v>
      </c>
      <c r="I34" t="s">
        <v>376</v>
      </c>
    </row>
    <row r="35" spans="1:9" ht="18.75" x14ac:dyDescent="0.3">
      <c r="A35" s="11" t="s">
        <v>266</v>
      </c>
      <c r="E35" s="11" t="s">
        <v>117</v>
      </c>
      <c r="F35" s="11" t="s">
        <v>295</v>
      </c>
      <c r="I35" t="s">
        <v>376</v>
      </c>
    </row>
    <row r="36" spans="1:9" ht="18.75" x14ac:dyDescent="0.3">
      <c r="A36" s="11" t="s">
        <v>122</v>
      </c>
      <c r="E36" s="11" t="s">
        <v>182</v>
      </c>
      <c r="F36" s="11" t="s">
        <v>246</v>
      </c>
      <c r="I36" t="s">
        <v>376</v>
      </c>
    </row>
    <row r="37" spans="1:9" ht="18.75" x14ac:dyDescent="0.3">
      <c r="A37" s="11" t="s">
        <v>123</v>
      </c>
      <c r="E37" s="11" t="s">
        <v>262</v>
      </c>
      <c r="F37" s="11" t="s">
        <v>94</v>
      </c>
      <c r="I37" t="s">
        <v>227</v>
      </c>
    </row>
    <row r="38" spans="1:9" ht="18.75" x14ac:dyDescent="0.3">
      <c r="A38" s="11" t="s">
        <v>34</v>
      </c>
      <c r="E38" s="11" t="s">
        <v>125</v>
      </c>
      <c r="F38" s="11" t="s">
        <v>151</v>
      </c>
      <c r="I38" t="s">
        <v>221</v>
      </c>
    </row>
    <row r="39" spans="1:9" ht="18.75" x14ac:dyDescent="0.3">
      <c r="A39" s="11" t="s">
        <v>100</v>
      </c>
      <c r="E39" s="11" t="s">
        <v>67</v>
      </c>
      <c r="F39" s="11" t="s">
        <v>377</v>
      </c>
      <c r="I39" t="s">
        <v>143</v>
      </c>
    </row>
    <row r="40" spans="1:9" ht="18.75" x14ac:dyDescent="0.3">
      <c r="E40" s="11" t="s">
        <v>100</v>
      </c>
      <c r="F40" s="11" t="s">
        <v>378</v>
      </c>
      <c r="I40" t="s">
        <v>143</v>
      </c>
    </row>
    <row r="41" spans="1:9" x14ac:dyDescent="0.25">
      <c r="I41" t="s">
        <v>184</v>
      </c>
    </row>
    <row r="42" spans="1:9" x14ac:dyDescent="0.25">
      <c r="I42" t="s">
        <v>379</v>
      </c>
    </row>
    <row r="43" spans="1:9" x14ac:dyDescent="0.25">
      <c r="I43" t="s">
        <v>380</v>
      </c>
    </row>
    <row r="44" spans="1:9" x14ac:dyDescent="0.25">
      <c r="I44" t="s">
        <v>381</v>
      </c>
    </row>
    <row r="45" spans="1:9" x14ac:dyDescent="0.25">
      <c r="I45" t="s">
        <v>98</v>
      </c>
    </row>
    <row r="46" spans="1:9" x14ac:dyDescent="0.25">
      <c r="I46" t="s">
        <v>48</v>
      </c>
    </row>
    <row r="47" spans="1:9" x14ac:dyDescent="0.25">
      <c r="I47" t="s">
        <v>382</v>
      </c>
    </row>
    <row r="48" spans="1:9" x14ac:dyDescent="0.25">
      <c r="I48" t="s">
        <v>110</v>
      </c>
    </row>
    <row r="49" spans="9:9" x14ac:dyDescent="0.25">
      <c r="I49" t="s">
        <v>240</v>
      </c>
    </row>
    <row r="50" spans="9:9" x14ac:dyDescent="0.25">
      <c r="I50" t="s">
        <v>383</v>
      </c>
    </row>
    <row r="51" spans="9:9" x14ac:dyDescent="0.25">
      <c r="I51" t="s">
        <v>384</v>
      </c>
    </row>
    <row r="52" spans="9:9" x14ac:dyDescent="0.25">
      <c r="I52" t="s">
        <v>276</v>
      </c>
    </row>
    <row r="53" spans="9:9" x14ac:dyDescent="0.25">
      <c r="I53" t="s">
        <v>276</v>
      </c>
    </row>
    <row r="54" spans="9:9" x14ac:dyDescent="0.25">
      <c r="I54" t="s">
        <v>385</v>
      </c>
    </row>
    <row r="55" spans="9:9" x14ac:dyDescent="0.25">
      <c r="I55" t="s">
        <v>386</v>
      </c>
    </row>
    <row r="56" spans="9:9" x14ac:dyDescent="0.25">
      <c r="I56" t="s">
        <v>387</v>
      </c>
    </row>
    <row r="57" spans="9:9" x14ac:dyDescent="0.25">
      <c r="I57" t="s">
        <v>387</v>
      </c>
    </row>
    <row r="58" spans="9:9" x14ac:dyDescent="0.25">
      <c r="I58" t="s">
        <v>388</v>
      </c>
    </row>
    <row r="59" spans="9:9" x14ac:dyDescent="0.25">
      <c r="I59" t="s">
        <v>389</v>
      </c>
    </row>
    <row r="60" spans="9:9" x14ac:dyDescent="0.25">
      <c r="I60" t="s">
        <v>277</v>
      </c>
    </row>
    <row r="61" spans="9:9" x14ac:dyDescent="0.25">
      <c r="I61" t="s">
        <v>277</v>
      </c>
    </row>
    <row r="62" spans="9:9" x14ac:dyDescent="0.25">
      <c r="I62" t="s">
        <v>390</v>
      </c>
    </row>
    <row r="63" spans="9:9" x14ac:dyDescent="0.25">
      <c r="I63" t="s">
        <v>391</v>
      </c>
    </row>
    <row r="64" spans="9:9" x14ac:dyDescent="0.25">
      <c r="I64" t="s">
        <v>392</v>
      </c>
    </row>
    <row r="65" spans="9:9" x14ac:dyDescent="0.25">
      <c r="I65" t="s">
        <v>393</v>
      </c>
    </row>
    <row r="66" spans="9:9" x14ac:dyDescent="0.25">
      <c r="I66" t="s">
        <v>394</v>
      </c>
    </row>
    <row r="67" spans="9:9" x14ac:dyDescent="0.25">
      <c r="I67" t="s">
        <v>395</v>
      </c>
    </row>
    <row r="68" spans="9:9" x14ac:dyDescent="0.25">
      <c r="I68" t="s">
        <v>396</v>
      </c>
    </row>
    <row r="69" spans="9:9" x14ac:dyDescent="0.25">
      <c r="I69" t="s">
        <v>397</v>
      </c>
    </row>
    <row r="70" spans="9:9" x14ac:dyDescent="0.25">
      <c r="I70" t="s">
        <v>398</v>
      </c>
    </row>
    <row r="71" spans="9:9" x14ac:dyDescent="0.25">
      <c r="I71" t="s">
        <v>399</v>
      </c>
    </row>
    <row r="72" spans="9:9" x14ac:dyDescent="0.25">
      <c r="I72" t="s">
        <v>400</v>
      </c>
    </row>
    <row r="73" spans="9:9" x14ac:dyDescent="0.25">
      <c r="I73" t="s">
        <v>115</v>
      </c>
    </row>
    <row r="74" spans="9:9" x14ac:dyDescent="0.25">
      <c r="I74" t="s">
        <v>401</v>
      </c>
    </row>
    <row r="75" spans="9:9" x14ac:dyDescent="0.25">
      <c r="I75" t="s">
        <v>402</v>
      </c>
    </row>
    <row r="76" spans="9:9" x14ac:dyDescent="0.25">
      <c r="I76" t="s">
        <v>202</v>
      </c>
    </row>
    <row r="77" spans="9:9" x14ac:dyDescent="0.25">
      <c r="I77" t="s">
        <v>247</v>
      </c>
    </row>
    <row r="78" spans="9:9" x14ac:dyDescent="0.25">
      <c r="I78" t="s">
        <v>281</v>
      </c>
    </row>
    <row r="79" spans="9:9" x14ac:dyDescent="0.25">
      <c r="I79" t="s">
        <v>403</v>
      </c>
    </row>
    <row r="80" spans="9:9" x14ac:dyDescent="0.25">
      <c r="I80" t="s">
        <v>404</v>
      </c>
    </row>
    <row r="81" spans="9:9" x14ac:dyDescent="0.25">
      <c r="I81" t="s">
        <v>405</v>
      </c>
    </row>
    <row r="82" spans="9:9" x14ac:dyDescent="0.25">
      <c r="I82" t="s">
        <v>406</v>
      </c>
    </row>
    <row r="83" spans="9:9" x14ac:dyDescent="0.25">
      <c r="I83" t="s">
        <v>201</v>
      </c>
    </row>
    <row r="84" spans="9:9" x14ac:dyDescent="0.25">
      <c r="I84" t="s">
        <v>407</v>
      </c>
    </row>
    <row r="85" spans="9:9" x14ac:dyDescent="0.25">
      <c r="I85" t="s">
        <v>408</v>
      </c>
    </row>
    <row r="86" spans="9:9" x14ac:dyDescent="0.25">
      <c r="I86" t="s">
        <v>96</v>
      </c>
    </row>
    <row r="87" spans="9:9" x14ac:dyDescent="0.25">
      <c r="I87" t="s">
        <v>119</v>
      </c>
    </row>
    <row r="88" spans="9:9" x14ac:dyDescent="0.25">
      <c r="I88" t="s">
        <v>409</v>
      </c>
    </row>
    <row r="89" spans="9:9" x14ac:dyDescent="0.25">
      <c r="I89" t="s">
        <v>46</v>
      </c>
    </row>
    <row r="90" spans="9:9" x14ac:dyDescent="0.25">
      <c r="I90" t="s">
        <v>109</v>
      </c>
    </row>
    <row r="91" spans="9:9" x14ac:dyDescent="0.25">
      <c r="I91" t="s">
        <v>228</v>
      </c>
    </row>
    <row r="92" spans="9:9" x14ac:dyDescent="0.25">
      <c r="I92" t="s">
        <v>410</v>
      </c>
    </row>
    <row r="93" spans="9:9" x14ac:dyDescent="0.25">
      <c r="I93" t="s">
        <v>410</v>
      </c>
    </row>
    <row r="94" spans="9:9" x14ac:dyDescent="0.25">
      <c r="I94" t="s">
        <v>410</v>
      </c>
    </row>
    <row r="95" spans="9:9" x14ac:dyDescent="0.25">
      <c r="I95" t="s">
        <v>185</v>
      </c>
    </row>
    <row r="96" spans="9:9" x14ac:dyDescent="0.25">
      <c r="I96" t="s">
        <v>411</v>
      </c>
    </row>
    <row r="97" spans="9:9" x14ac:dyDescent="0.25">
      <c r="I97" t="s">
        <v>412</v>
      </c>
    </row>
    <row r="98" spans="9:9" x14ac:dyDescent="0.25">
      <c r="I98" t="s">
        <v>413</v>
      </c>
    </row>
    <row r="99" spans="9:9" x14ac:dyDescent="0.25">
      <c r="I99" t="s">
        <v>413</v>
      </c>
    </row>
    <row r="100" spans="9:9" x14ac:dyDescent="0.25">
      <c r="I100" t="s">
        <v>413</v>
      </c>
    </row>
    <row r="101" spans="9:9" x14ac:dyDescent="0.25">
      <c r="I101" t="s">
        <v>413</v>
      </c>
    </row>
    <row r="102" spans="9:9" x14ac:dyDescent="0.25">
      <c r="I102" t="s">
        <v>413</v>
      </c>
    </row>
    <row r="103" spans="9:9" x14ac:dyDescent="0.25">
      <c r="I103" t="s">
        <v>414</v>
      </c>
    </row>
    <row r="104" spans="9:9" x14ac:dyDescent="0.25">
      <c r="I104" t="s">
        <v>199</v>
      </c>
    </row>
    <row r="105" spans="9:9" x14ac:dyDescent="0.25">
      <c r="I105" t="s">
        <v>210</v>
      </c>
    </row>
  </sheetData>
  <sortState xmlns:xlrd2="http://schemas.microsoft.com/office/spreadsheetml/2017/richdata2" ref="I21:I103">
    <sortCondition ref="I21:I10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1E94C3B72383DE4DAA17349E0BBF252600BCF0B18D23F8F04690DCC36EA194AAFE" ma:contentTypeVersion="169" ma:contentTypeDescription="Create a new document." ma:contentTypeScope="" ma:versionID="2139f05788605d16f39a81ae523cbe79">
  <xsd:schema xmlns:xsd="http://www.w3.org/2001/XMLSchema" xmlns:xs="http://www.w3.org/2001/XMLSchema" xmlns:p="http://schemas.microsoft.com/office/2006/metadata/properties" xmlns:ns1="http://schemas.microsoft.com/sharepoint/v3" xmlns:ns2="4f9c820c-e7e2-444d-97ee-45f2b3485c1d" xmlns:ns3="7dd998e5-4c77-405e-aa95-dd9ad285beed" xmlns:ns4="2de8b5ad-0395-4b99-8c38-329811f9101f" xmlns:ns5="725c79e5-42ce-4aa0-ac78-b6418001f0d2" xmlns:ns6="c91a514c-9034-4fa3-897a-8352025b26ed" xmlns:ns7="e5a7084f-8549-410e-a7ff-e0f6a67a54a6" xmlns:ns8="15ffb055-6eb4-45a1-bc20-bf2ac0d420da" targetNamespace="http://schemas.microsoft.com/office/2006/metadata/properties" ma:root="true" ma:fieldsID="21374b6bbc5dbcb4a12ab793a9a65cbd" ns1:_="" ns2:_="" ns3:_="" ns4:_="" ns5:_="" ns6:_="" ns7:_="" ns8:_="">
    <xsd:import namespace="http://schemas.microsoft.com/sharepoint/v3"/>
    <xsd:import namespace="4f9c820c-e7e2-444d-97ee-45f2b3485c1d"/>
    <xsd:import namespace="7dd998e5-4c77-405e-aa95-dd9ad285beed"/>
    <xsd:import namespace="2de8b5ad-0395-4b99-8c38-329811f9101f"/>
    <xsd:import namespace="725c79e5-42ce-4aa0-ac78-b6418001f0d2"/>
    <xsd:import namespace="c91a514c-9034-4fa3-897a-8352025b26ed"/>
    <xsd:import namespace="e5a7084f-8549-410e-a7ff-e0f6a67a54a6"/>
    <xsd:import namespace="15ffb055-6eb4-45a1-bc20-bf2ac0d420da"/>
    <xsd:element name="properties">
      <xsd:complexType>
        <xsd:sequence>
          <xsd:element name="documentManagement">
            <xsd:complexType>
              <xsd:all>
                <xsd:element ref="ns2:DocumentType" minOccurs="0"/>
                <xsd:element ref="ns3:Subactivity" minOccurs="0"/>
                <xsd:element ref="ns3:Subtype" minOccurs="0"/>
                <xsd:element ref="ns2:CategoryValue" minOccurs="0"/>
                <xsd:element ref="ns2:Narrative" minOccurs="0"/>
                <xsd:element ref="ns4:TeamLeader" minOccurs="0"/>
                <xsd:element ref="ns4:Manager" minOccurs="0"/>
                <xsd:element ref="ns4:Group1" minOccurs="0"/>
                <xsd:element ref="ns4:AdditionalGM" minOccurs="0"/>
                <xsd:element ref="ns4:CEApproval" minOccurs="0"/>
                <xsd:element ref="ns4:ReportApprovalWorkflow" minOccurs="0"/>
                <xsd:element ref="ns3:_Flow_SignoffStatus" minOccurs="0"/>
                <xsd:element ref="ns4:ReportApprovalWorkflowRunning" minOccurs="0"/>
                <xsd:element ref="ns2:RelatedPeople" minOccurs="0"/>
                <xsd:element ref="ns2:CategoryName" minOccurs="0"/>
                <xsd:element ref="ns2:BusinessValue" minOccurs="0"/>
                <xsd:element ref="ns2:FunctionGroup" minOccurs="0"/>
                <xsd:element ref="ns2:Function" minOccurs="0"/>
                <xsd:element ref="ns2:PRAType" minOccurs="0"/>
                <xsd:element ref="ns2:PRADate1" minOccurs="0"/>
                <xsd:element ref="ns2:PRADate2" minOccurs="0"/>
                <xsd:element ref="ns2:PRADate3" minOccurs="0"/>
                <xsd:element ref="ns2:PRADateDisposal" minOccurs="0"/>
                <xsd:element ref="ns2:PRADateTrigger" minOccurs="0"/>
                <xsd:element ref="ns2:PRAText1" minOccurs="0"/>
                <xsd:element ref="ns2:PRAText2" minOccurs="0"/>
                <xsd:element ref="ns2:PRAText3" minOccurs="0"/>
                <xsd:element ref="ns2:PRAText4" minOccurs="0"/>
                <xsd:element ref="ns2:PRAText5" minOccurs="0"/>
                <xsd:element ref="ns2:AggregationStatus" minOccurs="0"/>
                <xsd:element ref="ns2:Project" minOccurs="0"/>
                <xsd:element ref="ns2:Activity" minOccurs="0"/>
                <xsd:element ref="ns5:AggregationNarrative" minOccurs="0"/>
                <xsd:element ref="ns6:Channel" minOccurs="0"/>
                <xsd:element ref="ns6:Team" minOccurs="0"/>
                <xsd:element ref="ns6:Level2" minOccurs="0"/>
                <xsd:element ref="ns6:Level3" minOccurs="0"/>
                <xsd:element ref="ns6:Year" minOccurs="0"/>
                <xsd:element ref="ns7:eDocsDocNumber" minOccurs="0"/>
                <xsd:element ref="ns7:GWappID1" minOccurs="0"/>
                <xsd:element ref="ns7:zLegacy" minOccurs="0"/>
                <xsd:element ref="ns7:zLegacyJSON" minOccurs="0"/>
                <xsd:element ref="ns7:zMigrationID" minOccurs="0"/>
                <xsd:element ref="ns7:SetLabel" minOccurs="0"/>
                <xsd:element ref="ns7:CC" minOccurs="0"/>
                <xsd:element ref="ns1:_vti_ItemDeclaredRecord" minOccurs="0"/>
                <xsd:element ref="ns1:_vti_ItemHoldRecordStatus" minOccurs="0"/>
                <xsd:element ref="ns3:ApprovalStatus" minOccurs="0"/>
                <xsd:element ref="ns3:ApprovedbyGM" minOccurs="0"/>
                <xsd:element ref="ns3:ApprovedbyManager" minOccurs="0"/>
                <xsd:element ref="ns3:CommLong" minOccurs="0"/>
                <xsd:element ref="ns3:ReviewbyDemocraticServices" minOccurs="0"/>
                <xsd:element ref="ns3:SFFolderBreadcrumb" minOccurs="0"/>
                <xsd:element ref="ns3:SFFolderName" minOccurs="0"/>
                <xsd:element ref="ns3:SFItemID" minOccurs="0"/>
                <xsd:element ref="ns3:SFReference" minOccurs="0"/>
                <xsd:element ref="ns3:SFVersion" minOccurs="0"/>
                <xsd:element ref="ns3:To" minOccurs="0"/>
                <xsd:element ref="ns3:KnowHowType"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4:TaxCatchAll" minOccurs="0"/>
                <xsd:element ref="ns3:MediaServiceLocation" minOccurs="0"/>
                <xsd:element ref="ns3:MediaServiceOCR" minOccurs="0"/>
                <xsd:element ref="ns3:MediaServiceGenerationTime" minOccurs="0"/>
                <xsd:element ref="ns3:MediaServiceEventHashCode" minOccurs="0"/>
                <xsd:element ref="ns3:MediaServiceObjectDetectorVersions" minOccurs="0"/>
                <xsd:element ref="ns4:_dlc_DocId" minOccurs="0"/>
                <xsd:element ref="ns4:_dlc_DocIdPersistId" minOccurs="0"/>
                <xsd:element ref="ns8:KeyWords" minOccurs="0"/>
                <xsd:element ref="ns4:_dlc_DocIdUrl" minOccurs="0"/>
                <xsd:element ref="ns8:SecurityClassification" minOccurs="0"/>
                <xsd:element ref="ns2:Cas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9" nillable="true" ma:displayName="Declared Record" ma:description="" ma:hidden="true" ma:internalName="_vti_ItemDeclaredRecord" ma:readOnly="true">
      <xsd:simpleType>
        <xsd:restriction base="dms:DateTime"/>
      </xsd:simpleType>
    </xsd:element>
    <xsd:element name="_vti_ItemHoldRecordStatus" ma:index="5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2" nillable="true" ma:displayName="Document Type" ma:format="Dropdown" ma:internalName="DocumentType" ma:readOnly="false">
      <xsd:simpleType>
        <xsd:restriction base="dms:Choice">
          <xsd:enumeration value="Consents"/>
          <xsd:enumeration value="Contract"/>
          <xsd:enumeration value="Correspondence"/>
          <xsd:enumeration value="Data or register"/>
          <xsd:enumeration value="Drawing"/>
          <xsd:enumeration value="File note"/>
          <xsd:enumeration value="Financial"/>
          <xsd:enumeration value="Legal"/>
          <xsd:enumeration value="Meeting document"/>
          <xsd:enumeration value="Multi media"/>
          <xsd:enumeration value="Planning"/>
          <xsd:enumeration value="Policy or Procedure"/>
          <xsd:enumeration value="Presentation"/>
          <xsd:enumeration value="Project"/>
          <xsd:enumeration value="Publication"/>
          <xsd:enumeration value="Reference material"/>
          <xsd:enumeration value="Report"/>
          <xsd:enumeration value="Submissions"/>
          <xsd:enumeration value="Template"/>
        </xsd:restriction>
      </xsd:simpleType>
    </xsd:element>
    <xsd:element name="CategoryValue" ma:index="5" nillable="true" ma:displayName="Report Number" ma:description="The report number should be in 15.xxx format, or RPE15.xxx etc. Enter NA if report number is not required." ma:internalName="CategoryValue" ma:readOnly="false">
      <xsd:simpleType>
        <xsd:restriction base="dms:Text">
          <xsd:maxLength value="255"/>
        </xsd:restriction>
      </xsd:simpleType>
    </xsd:element>
    <xsd:element name="Narrative" ma:index="6" nillable="true" ma:displayName="Narrative" ma:internalName="Narrative" ma:readOnly="false">
      <xsd:simpleType>
        <xsd:restriction base="dms:Note">
          <xsd:maxLength value="255"/>
        </xsd:restriction>
      </xsd:simpleType>
    </xsd:element>
    <xsd:element name="RelatedPeople" ma:index="16"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7" nillable="true" ma:displayName="Category Name" ma:default="NA" ma:hidden="true" ma:internalName="CategoryName" ma:readOnly="false">
      <xsd:simpleType>
        <xsd:restriction base="dms:Text">
          <xsd:maxLength value="255"/>
        </xsd:restriction>
      </xsd:simpleType>
    </xsd:element>
    <xsd:element name="BusinessValue" ma:index="19" nillable="true" ma:displayName="Business Value" ma:default="Normal" ma:hidden="true" ma:internalName="BusinessValue" ma:readOnly="false">
      <xsd:simpleType>
        <xsd:restriction base="dms:Text">
          <xsd:maxLength value="255"/>
        </xsd:restriction>
      </xsd:simpleType>
    </xsd:element>
    <xsd:element name="FunctionGroup" ma:index="20" nillable="true" ma:displayName="Function Group" ma:default="Governance" ma:hidden="true" ma:internalName="FunctionGroup" ma:readOnly="false">
      <xsd:simpleType>
        <xsd:restriction base="dms:Text">
          <xsd:maxLength value="255"/>
        </xsd:restriction>
      </xsd:simpleType>
    </xsd:element>
    <xsd:element name="Function" ma:index="21" nillable="true" ma:displayName="Function" ma:default="Council Committees and Advisory Bodies" ma:hidden="true" ma:internalName="Function" ma:readOnly="false">
      <xsd:simpleType>
        <xsd:restriction base="dms:Text">
          <xsd:maxLength value="255"/>
        </xsd:restriction>
      </xsd:simpleType>
    </xsd:element>
    <xsd:element name="PRAType" ma:index="22" nillable="true" ma:displayName="PRA Type" ma:default="Doc" ma:hidden="true" ma:indexed="true" ma:internalName="PRAType" ma:readOnly="false">
      <xsd:simpleType>
        <xsd:restriction base="dms:Text">
          <xsd:maxLength value="255"/>
        </xsd:restriction>
      </xsd:simpleType>
    </xsd:element>
    <xsd:element name="PRADate1" ma:index="23" nillable="true" ma:displayName="PRA Date 1" ma:format="DateOnly" ma:hidden="true" ma:internalName="PRADate1" ma:readOnly="false">
      <xsd:simpleType>
        <xsd:restriction base="dms:DateTime"/>
      </xsd:simpleType>
    </xsd:element>
    <xsd:element name="PRADate2" ma:index="24" nillable="true" ma:displayName="PRA Date 2" ma:format="DateOnly" ma:hidden="true" ma:internalName="PRADate2" ma:readOnly="false">
      <xsd:simpleType>
        <xsd:restriction base="dms:DateTime"/>
      </xsd:simpleType>
    </xsd:element>
    <xsd:element name="PRADate3" ma:index="25" nillable="true" ma:displayName="PRA Date 3" ma:format="DateOnly" ma:hidden="true" ma:internalName="PRADate3" ma:readOnly="false">
      <xsd:simpleType>
        <xsd:restriction base="dms:DateTime"/>
      </xsd:simpleType>
    </xsd:element>
    <xsd:element name="PRADateDisposal" ma:index="26" nillable="true" ma:displayName="PRA Date Disposal" ma:format="DateOnly" ma:hidden="true" ma:internalName="PRADateDisposal" ma:readOnly="false">
      <xsd:simpleType>
        <xsd:restriction base="dms:DateTime"/>
      </xsd:simpleType>
    </xsd:element>
    <xsd:element name="PRADateTrigger" ma:index="27" nillable="true" ma:displayName="PRA Date Trigger" ma:format="DateOnly" ma:hidden="true" ma:internalName="PRADateTrigger" ma:readOnly="false">
      <xsd:simpleType>
        <xsd:restriction base="dms:DateTime"/>
      </xsd:simpleType>
    </xsd:element>
    <xsd:element name="PRAText1" ma:index="28" nillable="true" ma:displayName="PRA Text 1" ma:hidden="true" ma:internalName="PRAText1" ma:readOnly="false">
      <xsd:simpleType>
        <xsd:restriction base="dms:Text">
          <xsd:maxLength value="255"/>
        </xsd:restriction>
      </xsd:simpleType>
    </xsd:element>
    <xsd:element name="PRAText2" ma:index="29" nillable="true" ma:displayName="PRA Text 2" ma:hidden="true" ma:internalName="PRAText2" ma:readOnly="false">
      <xsd:simpleType>
        <xsd:restriction base="dms:Text">
          <xsd:maxLength value="255"/>
        </xsd:restriction>
      </xsd:simpleType>
    </xsd:element>
    <xsd:element name="PRAText3" ma:index="30" nillable="true" ma:displayName="PRA Text 3" ma:hidden="true" ma:internalName="PRAText3" ma:readOnly="false">
      <xsd:simpleType>
        <xsd:restriction base="dms:Text">
          <xsd:maxLength value="255"/>
        </xsd:restriction>
      </xsd:simpleType>
    </xsd:element>
    <xsd:element name="PRAText4" ma:index="31" nillable="true" ma:displayName="PRA Text 4" ma:hidden="true" ma:internalName="PRAText4" ma:readOnly="false">
      <xsd:simpleType>
        <xsd:restriction base="dms:Text">
          <xsd:maxLength value="255"/>
        </xsd:restriction>
      </xsd:simpleType>
    </xsd:element>
    <xsd:element name="PRAText5" ma:index="32" nillable="true" ma:displayName="PRA Text 5" ma:hidden="true" ma:internalName="PRAText5" ma:readOnly="false">
      <xsd:simpleType>
        <xsd:restriction base="dms:Text">
          <xsd:maxLength value="255"/>
        </xsd:restriction>
      </xsd:simpleType>
    </xsd:element>
    <xsd:element name="AggregationStatus" ma:index="33"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4" nillable="true" ma:displayName="Project" ma:default="NA" ma:hidden="true" ma:internalName="Project" ma:readOnly="false">
      <xsd:simpleType>
        <xsd:restriction base="dms:Text">
          <xsd:maxLength value="255"/>
        </xsd:restriction>
      </xsd:simpleType>
    </xsd:element>
    <xsd:element name="Activity" ma:index="35" nillable="true" ma:displayName="Activity" ma:default="Meetings" ma:hidden="true" ma:indexed="true" ma:internalName="Activity" ma:readOnly="false">
      <xsd:simpleType>
        <xsd:restriction base="dms:Text">
          <xsd:maxLength value="255"/>
        </xsd:restriction>
      </xsd:simpleType>
    </xsd:element>
    <xsd:element name="Case" ma:index="84" nillable="true" ma:displayName="Case" ma:default="Environment Committee" ma:hidden="true" ma:indexed="true" ma:internalName="Cas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d998e5-4c77-405e-aa95-dd9ad285beed" elementFormDefault="qualified">
    <xsd:import namespace="http://schemas.microsoft.com/office/2006/documentManagement/types"/>
    <xsd:import namespace="http://schemas.microsoft.com/office/infopath/2007/PartnerControls"/>
    <xsd:element name="Subactivity" ma:index="3" nillable="true" ma:displayName="Subactivity" ma:format="Dropdown" ma:internalName="Subactivity" ma:readOnly="false">
      <xsd:simpleType>
        <xsd:union memberTypes="dms:Text">
          <xsd:simpleType>
            <xsd:restriction base="dms:Choice">
              <xsd:enumeration value="Agendas and Order Papers"/>
              <xsd:enumeration value="Items Tabled at Meeting"/>
              <xsd:enumeration value="Minutes"/>
              <xsd:enumeration value="Reports"/>
              <xsd:enumeration value="Workshops"/>
            </xsd:restriction>
          </xsd:simpleType>
        </xsd:union>
      </xsd:simpleType>
    </xsd:element>
    <xsd:element name="Subtype" ma:index="4" nillable="true" ma:displayName="Subtype" ma:format="RadioButtons" ma:internalName="Subtype" ma:readOnly="false">
      <xsd:simpleType>
        <xsd:restriction base="dms:Choice">
          <xsd:enumeration value="Attachment"/>
          <xsd:enumeration value="Report"/>
          <xsd:enumeration value="Order Paper"/>
          <xsd:enumeration value="Other"/>
        </xsd:restriction>
      </xsd:simpleType>
    </xsd:element>
    <xsd:element name="_Flow_SignoffStatus" ma:index="14" nillable="true" ma:displayName="Sign-off status" ma:hidden="true" ma:internalName="Sign_x002d_off_x0020_status" ma:readOnly="false">
      <xsd:simpleType>
        <xsd:restriction base="dms:Text"/>
      </xsd:simpleType>
    </xsd:element>
    <xsd:element name="ApprovalStatus" ma:index="51" nillable="true" ma:displayName="ApprovalStatus" ma:hidden="true" ma:internalName="ApprovalStatus" ma:readOnly="false">
      <xsd:simpleType>
        <xsd:restriction base="dms:Text">
          <xsd:maxLength value="255"/>
        </xsd:restriction>
      </xsd:simpleType>
    </xsd:element>
    <xsd:element name="ApprovedbyGM" ma:index="52" nillable="true" ma:displayName="Approved by GM" ma:default="0" ma:hidden="true" ma:internalName="ApprovedbyGM" ma:readOnly="false">
      <xsd:simpleType>
        <xsd:restriction base="dms:Boolean"/>
      </xsd:simpleType>
    </xsd:element>
    <xsd:element name="ApprovedbyManager" ma:index="53" nillable="true" ma:displayName="Approved by Manager" ma:default="0" ma:hidden="true" ma:internalName="ApprovedbyManager" ma:readOnly="false">
      <xsd:simpleType>
        <xsd:restriction base="dms:Boolean"/>
      </xsd:simpleType>
    </xsd:element>
    <xsd:element name="CommLong" ma:index="54" nillable="true" ma:displayName="CommLong" ma:hidden="true" ma:internalName="CommLong" ma:readOnly="false">
      <xsd:simpleType>
        <xsd:restriction base="dms:Text">
          <xsd:maxLength value="255"/>
        </xsd:restriction>
      </xsd:simpleType>
    </xsd:element>
    <xsd:element name="ReviewbyDemocraticServices" ma:index="55" nillable="true" ma:displayName="Reviewed by Democratic Services" ma:default="0" ma:hidden="true" ma:internalName="ReviewbyDemocraticServices" ma:readOnly="false">
      <xsd:simpleType>
        <xsd:restriction base="dms:Boolean"/>
      </xsd:simpleType>
    </xsd:element>
    <xsd:element name="SFFolderBreadcrumb" ma:index="56" nillable="true" ma:displayName="Folder Breadcrumb" ma:hidden="true" ma:internalName="SFFolderBreadcrumb" ma:readOnly="false">
      <xsd:simpleType>
        <xsd:restriction base="dms:Text"/>
      </xsd:simpleType>
    </xsd:element>
    <xsd:element name="SFFolderName" ma:index="57" nillable="true" ma:displayName="Folder Name" ma:hidden="true" ma:internalName="SFFolderName" ma:readOnly="false">
      <xsd:simpleType>
        <xsd:restriction base="dms:Text"/>
      </xsd:simpleType>
    </xsd:element>
    <xsd:element name="SFItemID" ma:index="58" nillable="true" ma:displayName="SFItemID" ma:hidden="true" ma:internalName="SFItemID" ma:readOnly="false">
      <xsd:simpleType>
        <xsd:restriction base="dms:Text"/>
      </xsd:simpleType>
    </xsd:element>
    <xsd:element name="SFReference" ma:index="59" nillable="true" ma:displayName="Reference" ma:hidden="true" ma:internalName="SFReference" ma:readOnly="false">
      <xsd:simpleType>
        <xsd:restriction base="dms:Text"/>
      </xsd:simpleType>
    </xsd:element>
    <xsd:element name="SFVersion" ma:index="60" nillable="true" ma:displayName="SFVersion" ma:hidden="true" ma:internalName="SFVersion" ma:readOnly="false">
      <xsd:simpleType>
        <xsd:restriction base="dms:Text"/>
      </xsd:simpleType>
    </xsd:element>
    <xsd:element name="To" ma:index="61" nillable="true" ma:displayName="To" ma:hidden="true" ma:internalName="To" ma:readOnly="false">
      <xsd:simpleType>
        <xsd:restriction base="dms:Note"/>
      </xsd:simpleType>
    </xsd:element>
    <xsd:element name="KnowHowType" ma:index="62" nillable="true" ma:displayName="Know-How Type" ma:default="NA" ma:format="Dropdown" ma:hidden="true" ma:internalName="KnowHowType" ma:readOnly="false">
      <xsd:simpleType>
        <xsd:union memberTypes="dms:Text">
          <xsd:simpleType>
            <xsd:restriction base="dms:Choice">
              <xsd:enumeration value="NA"/>
              <xsd:enumeration value="FAQ"/>
              <xsd:enumeration value="Tall Poppy"/>
              <xsd:enumeration value="Topic"/>
              <xsd:enumeration value="Who"/>
            </xsd:restriction>
          </xsd:simpleType>
        </xsd:union>
      </xsd:simpleType>
    </xsd:element>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LengthInSeconds" ma:index="67" nillable="true" ma:displayName="MediaLengthInSeconds" ma:hidden="true" ma:internalName="MediaLengthInSeconds" ma:readOnly="true">
      <xsd:simpleType>
        <xsd:restriction base="dms:Unknown"/>
      </xsd:simpleType>
    </xsd:element>
    <xsd:element name="MediaServiceDateTaken" ma:index="68" nillable="true" ma:displayName="MediaServiceDateTaken" ma:hidden="true" ma:indexed="true" ma:internalName="MediaServiceDateTaken" ma:readOnly="true">
      <xsd:simpleType>
        <xsd:restriction base="dms:Text"/>
      </xsd:simpleType>
    </xsd:element>
    <xsd:element name="lcf76f155ced4ddcb4097134ff3c332f" ma:index="70" nillable="true" ma:taxonomy="true" ma:internalName="lcf76f155ced4ddcb4097134ff3c332f" ma:taxonomyFieldName="MediaServiceImageTags" ma:displayName="Image Tags" ma:readOnly="false" ma:fieldId="{5cf76f15-5ced-4ddc-b409-7134ff3c332f}" ma:taxonomyMulti="true" ma:sspId="1aa60697-10fb-41cb-a743-ec9affcbe284" ma:termSetId="09814cd3-568e-fe90-9814-8d621ff8fb84" ma:anchorId="fba54fb3-c3e1-fe81-a776-ca4b69148c4d" ma:open="true" ma:isKeyword="false">
      <xsd:complexType>
        <xsd:sequence>
          <xsd:element ref="pc:Terms" minOccurs="0" maxOccurs="1"/>
        </xsd:sequence>
      </xsd:complexType>
    </xsd:element>
    <xsd:element name="MediaServiceLocation" ma:index="72" nillable="true" ma:displayName="Location" ma:hidden="true" ma:indexed="true" ma:internalName="MediaServiceLocation" ma:readOnly="true">
      <xsd:simpleType>
        <xsd:restriction base="dms:Text"/>
      </xsd:simpleType>
    </xsd:element>
    <xsd:element name="MediaServiceOCR" ma:index="73" nillable="true" ma:displayName="Extracted Text" ma:hidden="true" ma:internalName="MediaServiceOCR" ma:readOnly="true">
      <xsd:simpleType>
        <xsd:restriction base="dms:Note"/>
      </xsd:simpleType>
    </xsd:element>
    <xsd:element name="MediaServiceGenerationTime" ma:index="74" nillable="true" ma:displayName="MediaServiceGenerationTime" ma:hidden="true" ma:internalName="MediaServiceGenerationTime" ma:readOnly="true">
      <xsd:simpleType>
        <xsd:restriction base="dms:Text"/>
      </xsd:simpleType>
    </xsd:element>
    <xsd:element name="MediaServiceEventHashCode" ma:index="75" nillable="true" ma:displayName="MediaServiceEventHashCode" ma:hidden="true" ma:internalName="MediaServiceEventHashCode" ma:readOnly="true">
      <xsd:simpleType>
        <xsd:restriction base="dms:Text"/>
      </xsd:simpleType>
    </xsd:element>
    <xsd:element name="MediaServiceObjectDetectorVersions" ma:index="76" nillable="true" ma:displayName="MediaServiceObjectDetectorVersions" ma:hidden="true" ma:indexed="true" ma:internalName="MediaServiceObjectDetectorVersions" ma:readOnly="true">
      <xsd:simpleType>
        <xsd:restriction base="dms:Text"/>
      </xsd:simpleType>
    </xsd:element>
    <xsd:element name="MediaServiceSearchProperties" ma:index="8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e8b5ad-0395-4b99-8c38-329811f9101f" elementFormDefault="qualified">
    <xsd:import namespace="http://schemas.microsoft.com/office/2006/documentManagement/types"/>
    <xsd:import namespace="http://schemas.microsoft.com/office/infopath/2007/PartnerControls"/>
    <xsd:element name="TeamLeader" ma:index="8" nillable="true" ma:displayName="Manager" ma:description="Approving Tier 4 Manager or Team Leader" ma:list="UserInfo" ma:SharePointGroup="0" ma:internalName="TeamLead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nager" ma:index="9" nillable="true" ma:displayName="Function Leader" ma:description="Approving Tier 3 Leader (Environment Directors go here)" ma:list="UserInfo" ma:SharePointGroup="0" ma:internalName="Manag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1" ma:index="10" nillable="true" ma:displayName="Group" ma:description="Please enter your Group" ma:format="Dropdown" ma:internalName="Group1" ma:readOnly="false">
      <xsd:simpleType>
        <xsd:restriction base="dms:Choice">
          <xsd:enumeration value="Corporate Services"/>
          <xsd:enumeration value="Environment"/>
          <xsd:enumeration value="Finance and Risk"/>
          <xsd:enumeration value="Metlink"/>
          <xsd:enumeration value="People and Customer"/>
          <xsd:enumeration value="Strategy"/>
          <xsd:enumeration value="Te Hunga Whiriwhiri"/>
          <xsd:enumeration value="WRLC Secretariat"/>
          <xsd:enumeration value="Testing"/>
        </xsd:restriction>
      </xsd:simpleType>
    </xsd:element>
    <xsd:element name="AdditionalGM" ma:index="11" nillable="true" ma:displayName="Additional GM" ma:default="NA" ma:description="Approval from another GM" ma:format="Dropdown" ma:internalName="AdditionalGM" ma:readOnly="false">
      <xsd:simpleType>
        <xsd:restriction base="dms:Choice">
          <xsd:enumeration value="NA"/>
          <xsd:enumeration value="Corporate Services"/>
          <xsd:enumeration value="Environment"/>
          <xsd:enumeration value="Finance and Risk"/>
          <xsd:enumeration value="Metlink"/>
          <xsd:enumeration value="People and Customer"/>
          <xsd:enumeration value="Strategy"/>
          <xsd:enumeration value="Te Hunga Whiriwhiri"/>
          <xsd:enumeration value="WRLC Secretariat"/>
        </xsd:restriction>
      </xsd:simpleType>
    </xsd:element>
    <xsd:element name="CEApproval" ma:index="12" nillable="true" ma:displayName="CE Approval" ma:default="0" ma:description="Approval from CE" ma:internalName="CEApproval" ma:readOnly="false">
      <xsd:simpleType>
        <xsd:restriction base="dms:Boolean"/>
      </xsd:simpleType>
    </xsd:element>
    <xsd:element name="ReportApprovalWorkflow" ma:index="13" nillable="true" ma:displayName="Report Approval Workflow" ma:default="0" ma:description="Tick to run the Report Approval Workflow after fields are filled out" ma:internalName="ReportApprovalWorkflow" ma:readOnly="false">
      <xsd:simpleType>
        <xsd:restriction base="dms:Boolean"/>
      </xsd:simpleType>
    </xsd:element>
    <xsd:element name="ReportApprovalWorkflowRunning" ma:index="15" nillable="true" ma:displayName="ReportApprovalWorkflowRunning" ma:default="0" ma:description="Used by Report Approval Workflow. New workflows cannot start while set to Yes." ma:hidden="true" ma:internalName="ReportApprovalWorkflowRunning" ma:readOnly="false">
      <xsd:simpleType>
        <xsd:restriction base="dms:Boolean"/>
      </xsd:simpleType>
    </xsd:element>
    <xsd:element name="TaxCatchAll" ma:index="71" nillable="true" ma:displayName="Taxonomy Catch All Column" ma:hidden="true" ma:list="{c9f8988f-e2d6-45b0-8d92-ba87ab202b14}" ma:internalName="TaxCatchAll" ma:readOnly="false" ma:showField="CatchAllData" ma:web="2de8b5ad-0395-4b99-8c38-329811f9101f">
      <xsd:complexType>
        <xsd:complexContent>
          <xsd:extension base="dms:MultiChoiceLookup">
            <xsd:sequence>
              <xsd:element name="Value" type="dms:Lookup" maxOccurs="unbounded" minOccurs="0" nillable="true"/>
            </xsd:sequence>
          </xsd:extension>
        </xsd:complexContent>
      </xsd:complexType>
    </xsd:element>
    <xsd:element name="_dlc_DocId" ma:index="77"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78" nillable="true" ma:displayName="Persist ID" ma:description="Keep ID on add." ma:hidden="true" ma:internalName="_dlc_DocIdPersistId" ma:readOnly="false">
      <xsd:simpleType>
        <xsd:restriction base="dms:Boolean"/>
      </xsd:simpleType>
    </xsd:element>
    <xsd:element name="_dlc_DocIdUrl" ma:index="8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6"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7" nillable="true" ma:displayName="Channel" ma:default="NA" ma:hidden="true" ma:internalName="Channel" ma:readOnly="false">
      <xsd:simpleType>
        <xsd:restriction base="dms:Text">
          <xsd:maxLength value="255"/>
        </xsd:restriction>
      </xsd:simpleType>
    </xsd:element>
    <xsd:element name="Team" ma:index="38" nillable="true" ma:displayName="Team" ma:default="Council Committees and Advisory Bodies" ma:hidden="true" ma:internalName="Team" ma:readOnly="false">
      <xsd:simpleType>
        <xsd:restriction base="dms:Text">
          <xsd:maxLength value="255"/>
        </xsd:restriction>
      </xsd:simpleType>
    </xsd:element>
    <xsd:element name="Level2" ma:index="39" nillable="true" ma:displayName="Level2" ma:default="NA" ma:hidden="true" ma:internalName="Level2" ma:readOnly="false">
      <xsd:simpleType>
        <xsd:restriction base="dms:Text">
          <xsd:maxLength value="255"/>
        </xsd:restriction>
      </xsd:simpleType>
    </xsd:element>
    <xsd:element name="Level3" ma:index="40" nillable="true" ma:displayName="Level3" ma:hidden="true" ma:internalName="Level3" ma:readOnly="false">
      <xsd:simpleType>
        <xsd:restriction base="dms:Text">
          <xsd:maxLength value="255"/>
        </xsd:restriction>
      </xsd:simpleType>
    </xsd:element>
    <xsd:element name="Year" ma:index="41" nillable="true" ma:displayName="Year" ma:default="NA" ma:hidden="true" ma:indexed="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a7084f-8549-410e-a7ff-e0f6a67a54a6" elementFormDefault="qualified">
    <xsd:import namespace="http://schemas.microsoft.com/office/2006/documentManagement/types"/>
    <xsd:import namespace="http://schemas.microsoft.com/office/infopath/2007/PartnerControls"/>
    <xsd:element name="eDocsDocNumber" ma:index="42" nillable="true" ma:displayName="eDocsDocNumber" ma:hidden="true" ma:internalName="eDocsDocNumber" ma:readOnly="false">
      <xsd:simpleType>
        <xsd:restriction base="dms:Text">
          <xsd:maxLength value="255"/>
        </xsd:restriction>
      </xsd:simpleType>
    </xsd:element>
    <xsd:element name="GWappID1" ma:index="43" nillable="true" ma:displayName="GWappID1" ma:hidden="true" ma:internalName="GWappID1" ma:readOnly="false">
      <xsd:simpleType>
        <xsd:restriction base="dms:Text">
          <xsd:maxLength value="255"/>
        </xsd:restriction>
      </xsd:simpleType>
    </xsd:element>
    <xsd:element name="zLegacy" ma:index="44" nillable="true" ma:displayName="zLegacy" ma:hidden="true" ma:internalName="zLegacy" ma:readOnly="false">
      <xsd:simpleType>
        <xsd:restriction base="dms:Note"/>
      </xsd:simpleType>
    </xsd:element>
    <xsd:element name="zLegacyJSON" ma:index="45" nillable="true" ma:displayName="zLegacyJSON" ma:hidden="true" ma:internalName="zLegacyJSON" ma:readOnly="false">
      <xsd:simpleType>
        <xsd:restriction base="dms:Note"/>
      </xsd:simpleType>
    </xsd:element>
    <xsd:element name="zMigrationID" ma:index="46" nillable="true" ma:displayName="zMigrationID" ma:hidden="true" ma:indexed="true" ma:internalName="zMigrationID" ma:readOnly="false">
      <xsd:simpleType>
        <xsd:restriction base="dms:Text">
          <xsd:maxLength value="255"/>
        </xsd:restriction>
      </xsd:simpleType>
    </xsd:element>
    <xsd:element name="SetLabel" ma:index="47" nillable="true" ma:displayName="SetLabel" ma:default="RETAIN" ma:hidden="true" ma:internalName="SetLabel" ma:readOnly="false">
      <xsd:simpleType>
        <xsd:restriction base="dms:Text">
          <xsd:maxLength value="255"/>
        </xsd:restriction>
      </xsd:simpleType>
    </xsd:element>
    <xsd:element name="CC" ma:index="48" nillable="true" ma:displayName="CC" ma:hidden="true" ma:internalName="CC"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80" nillable="true" ma:displayName="Key Words" ma:hidden="true" ma:internalName="KeyWords" ma:readOnly="false">
      <xsd:simpleType>
        <xsd:restriction base="dms:Note"/>
      </xsd:simpleType>
    </xsd:element>
    <xsd:element name="SecurityClassification" ma:index="83"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BusinessValue xmlns="4f9c820c-e7e2-444d-97ee-45f2b3485c1d">Normal</BusinessValue>
    <PRADateDisposal xmlns="4f9c820c-e7e2-444d-97ee-45f2b3485c1d" xsi:nil="true"/>
    <KeyWords xmlns="15ffb055-6eb4-45a1-bc20-bf2ac0d420da" xsi:nil="true"/>
    <SecurityClassification xmlns="15ffb055-6eb4-45a1-bc20-bf2ac0d420da" xsi:nil="true"/>
    <PRADate3 xmlns="4f9c820c-e7e2-444d-97ee-45f2b3485c1d" xsi:nil="true"/>
    <GWappID1 xmlns="e5a7084f-8549-410e-a7ff-e0f6a67a54a6" xsi:nil="true"/>
    <PRAText5 xmlns="4f9c820c-e7e2-444d-97ee-45f2b3485c1d" xsi:nil="true"/>
    <Level2 xmlns="c91a514c-9034-4fa3-897a-8352025b26ed">NA</Level2>
    <Activity xmlns="4f9c820c-e7e2-444d-97ee-45f2b3485c1d">Meetings</Activity>
    <AggregationStatus xmlns="4f9c820c-e7e2-444d-97ee-45f2b3485c1d">Normal</AggregationStatus>
    <CategoryValue xmlns="4f9c820c-e7e2-444d-97ee-45f2b3485c1d">24.308</CategoryValue>
    <PRADate2 xmlns="4f9c820c-e7e2-444d-97ee-45f2b3485c1d" xsi:nil="true"/>
    <zLegacyJSON xmlns="e5a7084f-8549-410e-a7ff-e0f6a67a54a6" xsi:nil="true"/>
    <Case xmlns="4f9c820c-e7e2-444d-97ee-45f2b3485c1d">2024-06-13 - ENVC</Case>
    <PRAText1 xmlns="4f9c820c-e7e2-444d-97ee-45f2b3485c1d" xsi:nil="true"/>
    <PRAText4 xmlns="4f9c820c-e7e2-444d-97ee-45f2b3485c1d" xsi:nil="true"/>
    <Level3 xmlns="c91a514c-9034-4fa3-897a-8352025b26ed" xsi:nil="true"/>
    <CC xmlns="e5a7084f-8549-410e-a7ff-e0f6a67a54a6" xsi:nil="true"/>
    <Team xmlns="c91a514c-9034-4fa3-897a-8352025b26ed">Council Committees and Advisory Bodies</Team>
    <Project xmlns="4f9c820c-e7e2-444d-97ee-45f2b3485c1d">NA</Project>
    <FunctionGroup xmlns="4f9c820c-e7e2-444d-97ee-45f2b3485c1d">Governance</FunctionGroup>
    <Function xmlns="4f9c820c-e7e2-444d-97ee-45f2b3485c1d">Council Committees and Advisory Bodies</Function>
    <eDocsDocNumber xmlns="e5a7084f-8549-410e-a7ff-e0f6a67a54a6" xsi:nil="true"/>
    <RelatedPeople xmlns="4f9c820c-e7e2-444d-97ee-45f2b3485c1d">
      <UserInfo>
        <DisplayName/>
        <AccountId xsi:nil="true"/>
        <AccountType/>
      </UserInfo>
    </RelatedPeople>
    <AggregationNarrative xmlns="725c79e5-42ce-4aa0-ac78-b6418001f0d2" xsi:nil="true"/>
    <Channel xmlns="c91a514c-9034-4fa3-897a-8352025b26ed">NA</Channel>
    <PRAType xmlns="4f9c820c-e7e2-444d-97ee-45f2b3485c1d">Doc</PRAType>
    <PRADate1 xmlns="4f9c820c-e7e2-444d-97ee-45f2b3485c1d" xsi:nil="true"/>
    <DocumentType xmlns="4f9c820c-e7e2-444d-97ee-45f2b3485c1d" xsi:nil="true"/>
    <PRAText3 xmlns="4f9c820c-e7e2-444d-97ee-45f2b3485c1d" xsi:nil="true"/>
    <zMigrationID xmlns="e5a7084f-8549-410e-a7ff-e0f6a67a54a6" xsi:nil="true"/>
    <Year xmlns="c91a514c-9034-4fa3-897a-8352025b26ed">NA</Year>
    <Narrative xmlns="4f9c820c-e7e2-444d-97ee-45f2b3485c1d" xsi:nil="true"/>
    <CategoryName xmlns="4f9c820c-e7e2-444d-97ee-45f2b3485c1d">NA</CategoryName>
    <PRADateTrigger xmlns="4f9c820c-e7e2-444d-97ee-45f2b3485c1d" xsi:nil="true"/>
    <PRAText2 xmlns="4f9c820c-e7e2-444d-97ee-45f2b3485c1d" xsi:nil="true"/>
    <zLegacy xmlns="e5a7084f-8549-410e-a7ff-e0f6a67a54a6" xsi:nil="true"/>
    <SetLabel xmlns="e5a7084f-8549-410e-a7ff-e0f6a67a54a6">RETAIN</SetLabel>
    <lcf76f155ced4ddcb4097134ff3c332f xmlns="7dd998e5-4c77-405e-aa95-dd9ad285beed">
      <Terms xmlns="http://schemas.microsoft.com/office/infopath/2007/PartnerControls"/>
    </lcf76f155ced4ddcb4097134ff3c332f>
    <TaxCatchAll xmlns="2de8b5ad-0395-4b99-8c38-329811f9101f" xsi:nil="true"/>
    <Subactivity xmlns="7dd998e5-4c77-405e-aa95-dd9ad285beed">NA</Subactivity>
    <_dlc_DocId xmlns="2de8b5ad-0395-4b99-8c38-329811f9101f">CCAB-2125570041-1493</_dlc_DocId>
    <_dlc_DocIdUrl xmlns="2de8b5ad-0395-4b99-8c38-329811f9101f">
      <Url>https://greaterwellington.sharepoint.com/sites/ws-ccab/_layouts/15/DocIdRedir.aspx?ID=CCAB-2125570041-1493</Url>
      <Description>CCAB-2125570041-1493</Description>
    </_dlc_DocIdUrl>
    <ApprovalStatus xmlns="7dd998e5-4c77-405e-aa95-dd9ad285beed" xsi:nil="true"/>
    <ApprovedbyManager xmlns="7dd998e5-4c77-405e-aa95-dd9ad285beed">false</ApprovedbyManager>
    <SFFolderName xmlns="7dd998e5-4c77-405e-aa95-dd9ad285beed" xsi:nil="true"/>
    <ReportApprovalWorkflow xmlns="2de8b5ad-0395-4b99-8c38-329811f9101f">false</ReportApprovalWorkflow>
    <SFItemID xmlns="7dd998e5-4c77-405e-aa95-dd9ad285beed" xsi:nil="true"/>
    <Subtype xmlns="7dd998e5-4c77-405e-aa95-dd9ad285beed" xsi:nil="true"/>
    <SFFolderBreadcrumb xmlns="7dd998e5-4c77-405e-aa95-dd9ad285beed" xsi:nil="true"/>
    <KnowHowType xmlns="7dd998e5-4c77-405e-aa95-dd9ad285beed">NA</KnowHowType>
    <Group1 xmlns="2de8b5ad-0395-4b99-8c38-329811f9101f" xsi:nil="true"/>
    <TeamLeader xmlns="2de8b5ad-0395-4b99-8c38-329811f9101f">
      <UserInfo>
        <DisplayName/>
        <AccountId xsi:nil="true"/>
        <AccountType/>
      </UserInfo>
    </TeamLeader>
    <ReportApprovalWorkflowRunning xmlns="2de8b5ad-0395-4b99-8c38-329811f9101f">false</ReportApprovalWorkflowRunning>
    <ReviewbyDemocraticServices xmlns="7dd998e5-4c77-405e-aa95-dd9ad285beed">false</ReviewbyDemocraticServices>
    <Manager xmlns="2de8b5ad-0395-4b99-8c38-329811f9101f">
      <UserInfo>
        <DisplayName/>
        <AccountId xsi:nil="true"/>
        <AccountType/>
      </UserInfo>
    </Manager>
    <SFReference xmlns="7dd998e5-4c77-405e-aa95-dd9ad285beed" xsi:nil="true"/>
    <SFVersion xmlns="7dd998e5-4c77-405e-aa95-dd9ad285beed" xsi:nil="true"/>
    <_dlc_DocIdPersistId xmlns="2de8b5ad-0395-4b99-8c38-329811f9101f" xsi:nil="true"/>
    <_Flow_SignoffStatus xmlns="7dd998e5-4c77-405e-aa95-dd9ad285beed" xsi:nil="true"/>
    <AdditionalGM xmlns="2de8b5ad-0395-4b99-8c38-329811f9101f">NA</AdditionalGM>
    <CEApproval xmlns="2de8b5ad-0395-4b99-8c38-329811f9101f">false</CEApproval>
    <CommLong xmlns="7dd998e5-4c77-405e-aa95-dd9ad285beed" xsi:nil="true"/>
    <To xmlns="7dd998e5-4c77-405e-aa95-dd9ad285beed" xsi:nil="true"/>
    <ApprovedbyGM xmlns="7dd998e5-4c77-405e-aa95-dd9ad285beed">false</ApprovedbyGM>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82FFFA-1CC2-46BD-B9C7-2F93615F6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9c820c-e7e2-444d-97ee-45f2b3485c1d"/>
    <ds:schemaRef ds:uri="7dd998e5-4c77-405e-aa95-dd9ad285beed"/>
    <ds:schemaRef ds:uri="2de8b5ad-0395-4b99-8c38-329811f9101f"/>
    <ds:schemaRef ds:uri="725c79e5-42ce-4aa0-ac78-b6418001f0d2"/>
    <ds:schemaRef ds:uri="c91a514c-9034-4fa3-897a-8352025b26ed"/>
    <ds:schemaRef ds:uri="e5a7084f-8549-410e-a7ff-e0f6a67a54a6"/>
    <ds:schemaRef ds:uri="15ffb055-6eb4-45a1-bc20-bf2ac0d420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E1AC41-AB97-4083-822F-E05849420C79}">
  <ds:schemaRefs>
    <ds:schemaRef ds:uri="http://schemas.microsoft.com/sharepoint/events"/>
  </ds:schemaRefs>
</ds:datastoreItem>
</file>

<file path=customXml/itemProps3.xml><?xml version="1.0" encoding="utf-8"?>
<ds:datastoreItem xmlns:ds="http://schemas.openxmlformats.org/officeDocument/2006/customXml" ds:itemID="{DC67C3F3-7E28-4615-AB68-A997544E057B}">
  <ds:schemaRefs>
    <ds:schemaRef ds:uri="4f9c820c-e7e2-444d-97ee-45f2b3485c1d"/>
    <ds:schemaRef ds:uri="http://schemas.microsoft.com/office/2006/metadata/properties"/>
    <ds:schemaRef ds:uri="15ffb055-6eb4-45a1-bc20-bf2ac0d420da"/>
    <ds:schemaRef ds:uri="c91a514c-9034-4fa3-897a-8352025b26ed"/>
    <ds:schemaRef ds:uri="http://schemas.microsoft.com/sharepoint/v3"/>
    <ds:schemaRef ds:uri="http://www.w3.org/XML/1998/namespace"/>
    <ds:schemaRef ds:uri="http://purl.org/dc/dcmitype/"/>
    <ds:schemaRef ds:uri="2de8b5ad-0395-4b99-8c38-329811f9101f"/>
    <ds:schemaRef ds:uri="7dd998e5-4c77-405e-aa95-dd9ad285beed"/>
    <ds:schemaRef ds:uri="http://purl.org/dc/elements/1.1/"/>
    <ds:schemaRef ds:uri="http://purl.org/dc/terms/"/>
    <ds:schemaRef ds:uri="http://schemas.microsoft.com/office/infopath/2007/PartnerControls"/>
    <ds:schemaRef ds:uri="725c79e5-42ce-4aa0-ac78-b6418001f0d2"/>
    <ds:schemaRef ds:uri="http://schemas.openxmlformats.org/package/2006/metadata/core-properties"/>
    <ds:schemaRef ds:uri="http://schemas.microsoft.com/office/2006/documentManagement/types"/>
    <ds:schemaRef ds:uri="e5a7084f-8549-410e-a7ff-e0f6a67a54a6"/>
  </ds:schemaRefs>
</ds:datastoreItem>
</file>

<file path=customXml/itemProps4.xml><?xml version="1.0" encoding="utf-8"?>
<ds:datastoreItem xmlns:ds="http://schemas.openxmlformats.org/officeDocument/2006/customXml" ds:itemID="{45A6EDCC-CCD0-4D15-BE76-6A1372DF05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vt:lpstr>
      <vt:lpstr>Stocktake Questions</vt:lpstr>
      <vt:lpstr>Tables and Graphs</vt:lpstr>
      <vt:lpstr>River x sections (workings)</vt:lpstr>
      <vt:lpstr>Lists (Do not change)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Masters</dc:creator>
  <cp:keywords/>
  <dc:description/>
  <cp:lastModifiedBy>Renee Coffey</cp:lastModifiedBy>
  <cp:revision/>
  <cp:lastPrinted>2024-06-06T21:25:27Z</cp:lastPrinted>
  <dcterms:created xsi:type="dcterms:W3CDTF">2023-06-05T23:44:09Z</dcterms:created>
  <dcterms:modified xsi:type="dcterms:W3CDTF">2024-06-09T22:24:01Z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0x0101001E94C3B72383DE4DAA17349E0BBF252600BCF0B18D23F8F04690DCC36EA194AAFE</vt:lpwstr>
  </property>
  <property fmtid="{D5CDD505-2E9C-101B-9397-08002B2CF9AE}" pid="3" name="_dlc_DocIdItemGuid">
    <vt:lpwstr>a6754133-386a-4bb7-beea-6cdc8d10f4dc</vt:lpwstr>
  </property>
  <property fmtid="{D5CDD505-2E9C-101B-9397-08002B2CF9AE}" pid="4" name="MediaServiceImageTags">
    <vt:lpwstr/>
  </property>
</Properties>
</file>